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202300"/>
  <mc:AlternateContent xmlns:mc="http://schemas.openxmlformats.org/markup-compatibility/2006">
    <mc:Choice Requires="x15">
      <x15ac:absPath xmlns:x15ac="http://schemas.microsoft.com/office/spreadsheetml/2010/11/ac" url="S:\AWIAG\Projekte\9949 REFUNA Anpassung Excel Hausstation\06 Technische Berichte\"/>
    </mc:Choice>
  </mc:AlternateContent>
  <xr:revisionPtr revIDLastSave="0" documentId="13_ncr:1_{478A8B7E-1EB9-4143-BD7D-229ECEA49162}" xr6:coauthVersionLast="47" xr6:coauthVersionMax="47" xr10:uidLastSave="{00000000-0000-0000-0000-000000000000}"/>
  <workbookProtection lockStructure="1"/>
  <bookViews>
    <workbookView xWindow="-38510" yWindow="-110" windowWidth="38620" windowHeight="21100" xr2:uid="{943DF828-C5D3-465D-82F5-C033A4CCB5EF}"/>
  </bookViews>
  <sheets>
    <sheet name="Eingaben" sheetId="1" r:id="rId1"/>
    <sheet name="Leistungskennzahlen" sheetId="5" r:id="rId2"/>
    <sheet name="Datenblatt 1" sheetId="6" r:id="rId3"/>
    <sheet name="Datenblatt 2" sheetId="8" r:id="rId4"/>
    <sheet name="Dimensionsierungsvorgaben WT" sheetId="9" r:id="rId5"/>
    <sheet name="Dropdowns" sheetId="2" state="hidden" r:id="rId6"/>
    <sheet name="Hilfstabellen" sheetId="3" state="hidden" r:id="rId7"/>
  </sheets>
  <definedNames>
    <definedName name="_xlnm.Print_Area" localSheetId="2">'Datenblatt 1'!$A$1:$F$72</definedName>
    <definedName name="_xlnm.Print_Area" localSheetId="3">'Datenblatt 2'!$A$1:$O$46</definedName>
    <definedName name="_xlnm.Print_Area" localSheetId="4">'Dimensionsierungsvorgaben WT'!$A$1:$F$79</definedName>
    <definedName name="Z_9F71D17F_517F_40AC_9A08_CAACD9F0470F_.wvu.PrintArea" localSheetId="2" hidden="1">'Datenblatt 1'!$A:$F</definedName>
    <definedName name="Z_9F71D17F_517F_40AC_9A08_CAACD9F0470F_.wvu.PrintArea" localSheetId="3" hidden="1">'Datenblatt 2'!#REF!</definedName>
    <definedName name="Z_9F71D17F_517F_40AC_9A08_CAACD9F0470F_.wvu.PrintArea" localSheetId="4" hidden="1">'Dimensionsierungsvorgaben WT'!$A:$F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7" i="1" l="1"/>
  <c r="D42" i="1" l="1"/>
  <c r="C59" i="6"/>
  <c r="E21" i="6"/>
  <c r="F28" i="6"/>
  <c r="E28" i="6"/>
  <c r="D28" i="6"/>
  <c r="C28" i="6"/>
  <c r="F27" i="6"/>
  <c r="E27" i="6"/>
  <c r="D27" i="6"/>
  <c r="C27" i="6"/>
  <c r="C21" i="6"/>
  <c r="D64" i="1"/>
  <c r="C17" i="6" s="1"/>
  <c r="D130" i="1"/>
  <c r="C55" i="6" s="1"/>
  <c r="C136" i="1"/>
  <c r="D122" i="1"/>
  <c r="C122" i="1"/>
  <c r="C120" i="1"/>
  <c r="D88" i="1"/>
  <c r="C88" i="1"/>
  <c r="C86" i="1"/>
  <c r="F3" i="9"/>
  <c r="F30" i="6"/>
  <c r="E30" i="6"/>
  <c r="D75" i="1" l="1"/>
  <c r="C75" i="1"/>
  <c r="D41" i="1"/>
  <c r="C43" i="1" s="1"/>
  <c r="E7" i="9"/>
  <c r="E6" i="9"/>
  <c r="C48" i="9"/>
  <c r="C47" i="9"/>
  <c r="C40" i="9"/>
  <c r="C45" i="9"/>
  <c r="D45" i="9" s="1"/>
  <c r="B11" i="9"/>
  <c r="E10" i="9"/>
  <c r="B10" i="9"/>
  <c r="E9" i="9"/>
  <c r="B9" i="9"/>
  <c r="E8" i="9"/>
  <c r="B8" i="9"/>
  <c r="B7" i="9"/>
  <c r="B6" i="9"/>
  <c r="D3" i="9"/>
  <c r="B3" i="9"/>
  <c r="C24" i="5"/>
  <c r="D120" i="1"/>
  <c r="C9" i="5" l="1"/>
  <c r="F31" i="6"/>
  <c r="E31" i="6"/>
  <c r="D30" i="6"/>
  <c r="C30" i="6"/>
  <c r="E24" i="5"/>
  <c r="D24" i="5"/>
  <c r="F22" i="8"/>
  <c r="F24" i="5"/>
  <c r="G24" i="5"/>
  <c r="H24" i="5"/>
  <c r="I24" i="5"/>
  <c r="C29" i="9" s="1"/>
  <c r="J24" i="5"/>
  <c r="K24" i="5"/>
  <c r="K37" i="5" s="1"/>
  <c r="G34" i="8"/>
  <c r="H34" i="8"/>
  <c r="I34" i="8"/>
  <c r="J34" i="8"/>
  <c r="K34" i="8"/>
  <c r="L34" i="8"/>
  <c r="M34" i="8"/>
  <c r="N34" i="8"/>
  <c r="F34" i="8"/>
  <c r="G32" i="8"/>
  <c r="H32" i="8"/>
  <c r="I32" i="8"/>
  <c r="J32" i="8"/>
  <c r="K32" i="8"/>
  <c r="L32" i="8"/>
  <c r="M32" i="8"/>
  <c r="N32" i="8"/>
  <c r="F32" i="8"/>
  <c r="G31" i="8"/>
  <c r="H31" i="8"/>
  <c r="I31" i="8"/>
  <c r="J31" i="8"/>
  <c r="K31" i="8"/>
  <c r="L31" i="8"/>
  <c r="M31" i="8"/>
  <c r="N31" i="8"/>
  <c r="F31" i="8"/>
  <c r="G26" i="8"/>
  <c r="H26" i="8"/>
  <c r="I26" i="8"/>
  <c r="J26" i="8"/>
  <c r="K26" i="8"/>
  <c r="L26" i="8"/>
  <c r="C27" i="9" s="1"/>
  <c r="D27" i="9" s="1"/>
  <c r="M26" i="8"/>
  <c r="N26" i="8"/>
  <c r="F26" i="8"/>
  <c r="E26" i="8"/>
  <c r="D26" i="8"/>
  <c r="C26" i="8"/>
  <c r="C23" i="8"/>
  <c r="E22" i="8"/>
  <c r="D22" i="8"/>
  <c r="C22" i="8"/>
  <c r="E21" i="5"/>
  <c r="F21" i="5"/>
  <c r="G21" i="5"/>
  <c r="H21" i="5"/>
  <c r="I21" i="5"/>
  <c r="C23" i="9" s="1"/>
  <c r="J21" i="5"/>
  <c r="D25" i="5"/>
  <c r="D21" i="5" s="1"/>
  <c r="E25" i="5"/>
  <c r="F25" i="5"/>
  <c r="G25" i="5"/>
  <c r="H25" i="5"/>
  <c r="K23" i="8" s="1"/>
  <c r="I25" i="5"/>
  <c r="C30" i="9" s="1"/>
  <c r="J25" i="5"/>
  <c r="K25" i="5"/>
  <c r="K21" i="5" s="1"/>
  <c r="C25" i="5"/>
  <c r="C21" i="5" s="1"/>
  <c r="C131" i="1"/>
  <c r="C103" i="1"/>
  <c r="C49" i="1" s="1"/>
  <c r="C102" i="1"/>
  <c r="C48" i="1" s="1"/>
  <c r="D18" i="8" s="1"/>
  <c r="B11" i="8"/>
  <c r="H10" i="8"/>
  <c r="B10" i="8"/>
  <c r="H9" i="8"/>
  <c r="B9" i="8"/>
  <c r="H8" i="8"/>
  <c r="B8" i="8"/>
  <c r="H7" i="8"/>
  <c r="B7" i="8"/>
  <c r="H6" i="8"/>
  <c r="B6" i="8"/>
  <c r="J3" i="8"/>
  <c r="E3" i="8"/>
  <c r="B3" i="8"/>
  <c r="B3" i="6"/>
  <c r="D31" i="6"/>
  <c r="C31" i="6"/>
  <c r="E33" i="6"/>
  <c r="C33" i="6"/>
  <c r="F37" i="6"/>
  <c r="F36" i="6"/>
  <c r="E37" i="6"/>
  <c r="E36" i="6"/>
  <c r="D37" i="6"/>
  <c r="D36" i="6"/>
  <c r="F29" i="6"/>
  <c r="E29" i="6"/>
  <c r="D29" i="6"/>
  <c r="C29" i="6"/>
  <c r="E23" i="6"/>
  <c r="E22" i="6"/>
  <c r="C23" i="6"/>
  <c r="C22" i="6"/>
  <c r="C56" i="6"/>
  <c r="C58" i="6"/>
  <c r="C57" i="6"/>
  <c r="C52" i="6"/>
  <c r="C51" i="6"/>
  <c r="C41" i="6"/>
  <c r="C40" i="6"/>
  <c r="C48" i="6"/>
  <c r="C47" i="6"/>
  <c r="C46" i="6"/>
  <c r="C45" i="6"/>
  <c r="C44" i="6"/>
  <c r="E10" i="6"/>
  <c r="E9" i="6"/>
  <c r="E8" i="6"/>
  <c r="E7" i="6"/>
  <c r="E6" i="6"/>
  <c r="F3" i="6"/>
  <c r="D3" i="6"/>
  <c r="B11" i="6"/>
  <c r="B10" i="6"/>
  <c r="B9" i="6"/>
  <c r="B8" i="6"/>
  <c r="B7" i="6"/>
  <c r="B6" i="6"/>
  <c r="H23" i="8"/>
  <c r="I23" i="8"/>
  <c r="J23" i="8"/>
  <c r="I20" i="5"/>
  <c r="C22" i="9" s="1"/>
  <c r="F20" i="5"/>
  <c r="C20" i="5"/>
  <c r="D86" i="1"/>
  <c r="D37" i="5" l="1"/>
  <c r="C19" i="8"/>
  <c r="C42" i="9"/>
  <c r="C12" i="5"/>
  <c r="C51" i="9" s="1"/>
  <c r="C41" i="9"/>
  <c r="I37" i="5"/>
  <c r="E37" i="5"/>
  <c r="I41" i="5"/>
  <c r="L39" i="8" s="1"/>
  <c r="F41" i="5"/>
  <c r="I39" i="8" s="1"/>
  <c r="C41" i="5"/>
  <c r="F39" i="8" s="1"/>
  <c r="J28" i="5"/>
  <c r="K28" i="5"/>
  <c r="C18" i="8"/>
  <c r="E12" i="5"/>
  <c r="E27" i="8" s="1"/>
  <c r="E18" i="8"/>
  <c r="I28" i="5"/>
  <c r="C33" i="9" s="1"/>
  <c r="J37" i="5"/>
  <c r="C37" i="5"/>
  <c r="C28" i="5"/>
  <c r="F28" i="5"/>
  <c r="D28" i="5"/>
  <c r="E28" i="5"/>
  <c r="H18" i="8"/>
  <c r="G28" i="5"/>
  <c r="J18" i="8"/>
  <c r="H37" i="5"/>
  <c r="K35" i="8" s="1"/>
  <c r="G37" i="5"/>
  <c r="F37" i="5"/>
  <c r="L18" i="8"/>
  <c r="G18" i="8"/>
  <c r="N18" i="8"/>
  <c r="M18" i="8"/>
  <c r="F18" i="8"/>
  <c r="D12" i="5"/>
  <c r="I18" i="8"/>
  <c r="K22" i="8"/>
  <c r="F23" i="8"/>
  <c r="N23" i="8"/>
  <c r="M23" i="8"/>
  <c r="L23" i="8"/>
  <c r="G23" i="8"/>
  <c r="E23" i="8"/>
  <c r="D23" i="8"/>
  <c r="C16" i="6"/>
  <c r="I22" i="5"/>
  <c r="D47" i="1"/>
  <c r="C63" i="6" l="1"/>
  <c r="I23" i="5"/>
  <c r="C20" i="9" s="1"/>
  <c r="C24" i="9"/>
  <c r="C15" i="6"/>
  <c r="D27" i="8"/>
  <c r="H28" i="5"/>
  <c r="K27" i="8" s="1"/>
  <c r="K18" i="8"/>
  <c r="C27" i="8"/>
  <c r="N35" i="8"/>
  <c r="N22" i="8"/>
  <c r="G35" i="8"/>
  <c r="G22" i="8"/>
  <c r="H35" i="8"/>
  <c r="H22" i="8"/>
  <c r="I35" i="8"/>
  <c r="I22" i="8"/>
  <c r="J35" i="8"/>
  <c r="J22" i="8"/>
  <c r="L22" i="8"/>
  <c r="M35" i="8"/>
  <c r="M22" i="8"/>
  <c r="L19" i="8"/>
  <c r="H27" i="8"/>
  <c r="I27" i="8"/>
  <c r="J27" i="8"/>
  <c r="G27" i="8"/>
  <c r="M27" i="8"/>
  <c r="N27" i="8"/>
  <c r="F27" i="8"/>
  <c r="C92" i="1"/>
  <c r="C32" i="6" s="1"/>
  <c r="L20" i="8" l="1"/>
  <c r="I29" i="5"/>
  <c r="I30" i="5" s="1"/>
  <c r="I36" i="5"/>
  <c r="L33" i="8" s="1"/>
  <c r="I26" i="5"/>
  <c r="C31" i="9" s="1"/>
  <c r="L35" i="8"/>
  <c r="E64" i="6"/>
  <c r="I38" i="5"/>
  <c r="I39" i="5" s="1"/>
  <c r="L27" i="8"/>
  <c r="D64" i="6"/>
  <c r="E63" i="6"/>
  <c r="F35" i="8"/>
  <c r="C8" i="5"/>
  <c r="L24" i="8" l="1"/>
  <c r="D26" i="5"/>
  <c r="D23" i="5" s="1"/>
  <c r="D22" i="5" s="1"/>
  <c r="C26" i="5"/>
  <c r="C23" i="5" s="1"/>
  <c r="C22" i="5" s="1"/>
  <c r="C34" i="9"/>
  <c r="C10" i="5"/>
  <c r="C38" i="9"/>
  <c r="C13" i="5"/>
  <c r="L36" i="8"/>
  <c r="C20" i="8"/>
  <c r="F66" i="6"/>
  <c r="H26" i="5"/>
  <c r="H23" i="5" s="1"/>
  <c r="H22" i="5" s="1"/>
  <c r="E26" i="5"/>
  <c r="E23" i="5" s="1"/>
  <c r="E22" i="5" s="1"/>
  <c r="J26" i="5"/>
  <c r="J23" i="5" s="1"/>
  <c r="J22" i="5" s="1"/>
  <c r="K26" i="5"/>
  <c r="K23" i="5" s="1"/>
  <c r="K22" i="5" s="1"/>
  <c r="F26" i="5"/>
  <c r="F23" i="5" s="1"/>
  <c r="F22" i="5" s="1"/>
  <c r="G26" i="5"/>
  <c r="G23" i="5" s="1"/>
  <c r="G22" i="5" s="1"/>
  <c r="C49" i="9" l="1"/>
  <c r="D92" i="1"/>
  <c r="D32" i="6" s="1"/>
  <c r="D29" i="5"/>
  <c r="D30" i="5" s="1"/>
  <c r="C29" i="5"/>
  <c r="C30" i="5" s="1"/>
  <c r="D36" i="5"/>
  <c r="G33" i="8" s="1"/>
  <c r="D38" i="5"/>
  <c r="D39" i="5" s="1"/>
  <c r="C38" i="5"/>
  <c r="C39" i="5" s="1"/>
  <c r="C36" i="5"/>
  <c r="C14" i="5"/>
  <c r="C52" i="9"/>
  <c r="C28" i="8"/>
  <c r="G36" i="5"/>
  <c r="G38" i="5"/>
  <c r="G39" i="5" s="1"/>
  <c r="G29" i="5"/>
  <c r="G30" i="5" s="1"/>
  <c r="F36" i="5"/>
  <c r="F42" i="5"/>
  <c r="F40" i="5" s="1"/>
  <c r="F38" i="5"/>
  <c r="F39" i="5" s="1"/>
  <c r="F29" i="5"/>
  <c r="F30" i="5" s="1"/>
  <c r="K29" i="5"/>
  <c r="K30" i="5" s="1"/>
  <c r="K36" i="5"/>
  <c r="K38" i="5"/>
  <c r="K39" i="5" s="1"/>
  <c r="J36" i="5"/>
  <c r="J29" i="5"/>
  <c r="J30" i="5" s="1"/>
  <c r="J38" i="5"/>
  <c r="J39" i="5" s="1"/>
  <c r="I42" i="5"/>
  <c r="I40" i="5" s="1"/>
  <c r="E38" i="5"/>
  <c r="E39" i="5" s="1"/>
  <c r="E29" i="5"/>
  <c r="E30" i="5" s="1"/>
  <c r="E36" i="5"/>
  <c r="H33" i="8" s="1"/>
  <c r="H36" i="5"/>
  <c r="H38" i="5"/>
  <c r="H39" i="5" s="1"/>
  <c r="H29" i="5"/>
  <c r="H30" i="5" s="1"/>
  <c r="C42" i="5"/>
  <c r="E10" i="5"/>
  <c r="G24" i="8"/>
  <c r="F67" i="6"/>
  <c r="L37" i="8"/>
  <c r="C24" i="8"/>
  <c r="K24" i="8"/>
  <c r="J24" i="8"/>
  <c r="I24" i="8"/>
  <c r="N24" i="8"/>
  <c r="G20" i="8"/>
  <c r="M24" i="8"/>
  <c r="H24" i="8"/>
  <c r="F24" i="8"/>
  <c r="C66" i="6"/>
  <c r="D10" i="5"/>
  <c r="D126" i="1" l="1"/>
  <c r="C40" i="5"/>
  <c r="F38" i="8" s="1"/>
  <c r="I43" i="5"/>
  <c r="F43" i="5"/>
  <c r="C43" i="5"/>
  <c r="D24" i="8"/>
  <c r="D8" i="5"/>
  <c r="E24" i="8"/>
  <c r="E8" i="5"/>
  <c r="C67" i="6"/>
  <c r="C29" i="8"/>
  <c r="G37" i="8"/>
  <c r="G36" i="8"/>
  <c r="M20" i="8"/>
  <c r="L40" i="8"/>
  <c r="N20" i="8"/>
  <c r="I20" i="8"/>
  <c r="I40" i="8"/>
  <c r="F20" i="8"/>
  <c r="F40" i="8"/>
  <c r="F36" i="8"/>
  <c r="F19" i="8"/>
  <c r="J20" i="8"/>
  <c r="H20" i="8"/>
  <c r="K20" i="8"/>
  <c r="C126" i="1" l="1"/>
  <c r="E32" i="6" s="1"/>
  <c r="E9" i="5"/>
  <c r="E19" i="8" s="1"/>
  <c r="E13" i="5"/>
  <c r="E14" i="5" s="1"/>
  <c r="E29" i="8" s="1"/>
  <c r="E20" i="8"/>
  <c r="D9" i="5"/>
  <c r="D19" i="8" s="1"/>
  <c r="D13" i="5"/>
  <c r="D14" i="5" s="1"/>
  <c r="D20" i="8"/>
  <c r="H37" i="8"/>
  <c r="H36" i="8"/>
  <c r="N37" i="8"/>
  <c r="N36" i="8"/>
  <c r="M37" i="8"/>
  <c r="M36" i="8"/>
  <c r="J37" i="8"/>
  <c r="J36" i="8"/>
  <c r="K37" i="8"/>
  <c r="K36" i="8"/>
  <c r="I37" i="8"/>
  <c r="I36" i="8"/>
  <c r="E66" i="6"/>
  <c r="F41" i="8"/>
  <c r="I38" i="8"/>
  <c r="I41" i="8"/>
  <c r="F29" i="8"/>
  <c r="F28" i="8"/>
  <c r="L38" i="8"/>
  <c r="L41" i="8"/>
  <c r="M33" i="8"/>
  <c r="E28" i="8" l="1"/>
  <c r="D29" i="8"/>
  <c r="D28" i="8"/>
  <c r="E67" i="6"/>
  <c r="F37" i="8"/>
  <c r="D66" i="6"/>
  <c r="L28" i="8"/>
  <c r="M19" i="8"/>
  <c r="N33" i="8"/>
  <c r="L29" i="8" l="1"/>
  <c r="D67" i="6"/>
  <c r="M29" i="8"/>
  <c r="M28" i="8"/>
  <c r="N19" i="8"/>
  <c r="N29" i="8" l="1"/>
  <c r="N28" i="8"/>
  <c r="K19" i="8"/>
  <c r="K33" i="8"/>
  <c r="J19" i="8"/>
  <c r="J33" i="8"/>
  <c r="I33" i="8"/>
  <c r="F33" i="8"/>
  <c r="I19" i="8"/>
  <c r="H19" i="8"/>
  <c r="G19" i="8"/>
  <c r="F32" i="6" l="1"/>
  <c r="H29" i="8"/>
  <c r="H28" i="8"/>
  <c r="I29" i="8"/>
  <c r="I28" i="8"/>
  <c r="J29" i="8"/>
  <c r="J28" i="8"/>
  <c r="G29" i="8"/>
  <c r="G28" i="8"/>
  <c r="K29" i="8"/>
  <c r="K28" i="8"/>
</calcChain>
</file>

<file path=xl/sharedStrings.xml><?xml version="1.0" encoding="utf-8"?>
<sst xmlns="http://schemas.openxmlformats.org/spreadsheetml/2006/main" count="557" uniqueCount="317">
  <si>
    <t>Technische Spezifikation für REFUNA Hausstationen</t>
  </si>
  <si>
    <t>Administrative Angaben</t>
  </si>
  <si>
    <t>Wärmebezüger</t>
  </si>
  <si>
    <t>Adresse</t>
  </si>
  <si>
    <t>Name</t>
  </si>
  <si>
    <t>Wohnort</t>
  </si>
  <si>
    <t>Anlagenstandort</t>
  </si>
  <si>
    <t>Verantwortlich für die Auslegung</t>
  </si>
  <si>
    <t>Bearbeitungsdatum</t>
  </si>
  <si>
    <t>Ortsnetz</t>
  </si>
  <si>
    <t xml:space="preserve">Ortsnetz-Wärmebezüger Nr. </t>
  </si>
  <si>
    <t>PLZ / Ort</t>
  </si>
  <si>
    <t>Rechtsverbindliche Unterschrift mit Datum oder digitale, rechtsgültige Signatur</t>
  </si>
  <si>
    <t>Telefonnummer</t>
  </si>
  <si>
    <t>Auslegungsdaten</t>
  </si>
  <si>
    <t>kW</t>
  </si>
  <si>
    <t>l/h</t>
  </si>
  <si>
    <r>
      <t>FW Temperatur VL bei T</t>
    </r>
    <r>
      <rPr>
        <vertAlign val="subscript"/>
        <sz val="12"/>
        <color theme="1"/>
        <rFont val="Arial"/>
        <family val="2"/>
      </rPr>
      <t>a</t>
    </r>
  </si>
  <si>
    <t>- 11 °C</t>
  </si>
  <si>
    <t>- 0 °C</t>
  </si>
  <si>
    <t>+ 11 °C</t>
  </si>
  <si>
    <t>Die gültige Version ist Online abrufbar unter:</t>
  </si>
  <si>
    <t>Wird in irgendeiner Form von den geforderten Vorgaben abgewichen, bedarf dies eine schriftliche Genehmigung durch die REFUNA AG.</t>
  </si>
  <si>
    <t>Normalbetriebsdruck</t>
  </si>
  <si>
    <t>bar</t>
  </si>
  <si>
    <t>Prüfdruck (Wasser)</t>
  </si>
  <si>
    <t>TS</t>
  </si>
  <si>
    <t>°C</t>
  </si>
  <si>
    <t>PS</t>
  </si>
  <si>
    <t>barü</t>
  </si>
  <si>
    <t>PN 25</t>
  </si>
  <si>
    <t>Nenndruckstufe</t>
  </si>
  <si>
    <t>-</t>
  </si>
  <si>
    <r>
      <t>FW Temperatur RL bei T</t>
    </r>
    <r>
      <rPr>
        <vertAlign val="subscript"/>
        <sz val="12"/>
        <color theme="1"/>
        <rFont val="Arial"/>
        <family val="2"/>
      </rPr>
      <t>a</t>
    </r>
    <r>
      <rPr>
        <sz val="12"/>
        <color theme="1"/>
        <rFont val="Arial"/>
        <family val="2"/>
      </rPr>
      <t xml:space="preserve"> =</t>
    </r>
  </si>
  <si>
    <t>Wasserqualität Wärmeträger</t>
  </si>
  <si>
    <r>
      <t>pH - Wert bei 25 °C (Korrektur mit Na</t>
    </r>
    <r>
      <rPr>
        <vertAlign val="subscript"/>
        <sz val="12"/>
        <color theme="1"/>
        <rFont val="Arial"/>
        <family val="2"/>
      </rPr>
      <t>2</t>
    </r>
    <r>
      <rPr>
        <sz val="12"/>
        <color theme="1"/>
        <rFont val="Arial"/>
        <family val="2"/>
      </rPr>
      <t>CO</t>
    </r>
    <r>
      <rPr>
        <vertAlign val="subscript"/>
        <sz val="12"/>
        <color theme="1"/>
        <rFont val="Arial"/>
        <family val="2"/>
      </rPr>
      <t>3</t>
    </r>
    <r>
      <rPr>
        <sz val="12"/>
        <color theme="1"/>
        <rFont val="Arial"/>
        <family val="2"/>
      </rPr>
      <t>)</t>
    </r>
  </si>
  <si>
    <t>&gt; 9.0</t>
  </si>
  <si>
    <t>NH3</t>
  </si>
  <si>
    <t>ppm</t>
  </si>
  <si>
    <t>&lt; 1</t>
  </si>
  <si>
    <t>ppb</t>
  </si>
  <si>
    <t>&lt; 20</t>
  </si>
  <si>
    <r>
      <t>O</t>
    </r>
    <r>
      <rPr>
        <vertAlign val="subscript"/>
        <sz val="12"/>
        <color theme="1"/>
        <rFont val="Arial"/>
        <family val="2"/>
      </rPr>
      <t>2</t>
    </r>
  </si>
  <si>
    <t>Leitfähigkeit</t>
  </si>
  <si>
    <t>µS/cm</t>
  </si>
  <si>
    <t>5 bis 8</t>
  </si>
  <si>
    <t>Sämtliche nachfolgend geforderten Angaben stützen sich im Zweifelsfall auf die Vorgaben aus der TAV der Refuna AG.</t>
  </si>
  <si>
    <t xml:space="preserve">Bauart der Hauszentrale </t>
  </si>
  <si>
    <t>Kompakt oder Split</t>
  </si>
  <si>
    <t>Bauart der Hauszentrale</t>
  </si>
  <si>
    <t>Kompakt</t>
  </si>
  <si>
    <t>Split</t>
  </si>
  <si>
    <t>Rücklaufbegrenzungsventil</t>
  </si>
  <si>
    <t>mm</t>
  </si>
  <si>
    <r>
      <t>m</t>
    </r>
    <r>
      <rPr>
        <i/>
        <vertAlign val="superscript"/>
        <sz val="12"/>
        <color theme="1"/>
        <rFont val="Arial"/>
        <family val="2"/>
      </rPr>
      <t>3</t>
    </r>
    <r>
      <rPr>
        <i/>
        <sz val="12"/>
        <color theme="1"/>
        <rFont val="Arial"/>
        <family val="2"/>
      </rPr>
      <t>/h</t>
    </r>
  </si>
  <si>
    <t>Fabrikat</t>
  </si>
  <si>
    <t>Typ</t>
  </si>
  <si>
    <t>Nennweite</t>
  </si>
  <si>
    <t>Werkstoff</t>
  </si>
  <si>
    <r>
      <t>k</t>
    </r>
    <r>
      <rPr>
        <vertAlign val="subscript"/>
        <sz val="12"/>
        <color theme="1"/>
        <rFont val="Arial"/>
        <family val="2"/>
      </rPr>
      <t>vs</t>
    </r>
    <r>
      <rPr>
        <sz val="12"/>
        <color theme="1"/>
        <rFont val="Arial"/>
        <family val="2"/>
      </rPr>
      <t xml:space="preserve"> - Wert</t>
    </r>
  </si>
  <si>
    <t>Landis+Gyr</t>
  </si>
  <si>
    <t>Siemens</t>
  </si>
  <si>
    <t>Sauter</t>
  </si>
  <si>
    <t>Dimension Hausanschlussleitung</t>
  </si>
  <si>
    <t>Dimension Hausanschluss</t>
  </si>
  <si>
    <t>starr: DN40, flexibel: Ø 60 mm</t>
  </si>
  <si>
    <t>starr: DN32, flexibel: Ø 48 mm</t>
  </si>
  <si>
    <t>starr: DN25, flexibel:. Ø 39 mm</t>
  </si>
  <si>
    <t>starr: DN20, flexibel: Ø 30 mm</t>
  </si>
  <si>
    <t>Regler</t>
  </si>
  <si>
    <t>L&amp;G</t>
  </si>
  <si>
    <t>TEM</t>
  </si>
  <si>
    <t>Primär</t>
  </si>
  <si>
    <t>Sekundär</t>
  </si>
  <si>
    <t>Prinzip</t>
  </si>
  <si>
    <t>Verbindungsart</t>
  </si>
  <si>
    <t>Dichtungsmaterial</t>
  </si>
  <si>
    <t>Wärmetauscherfläche</t>
  </si>
  <si>
    <r>
      <t>m</t>
    </r>
    <r>
      <rPr>
        <i/>
        <vertAlign val="superscript"/>
        <sz val="12"/>
        <color theme="1"/>
        <rFont val="Arial"/>
        <family val="2"/>
      </rPr>
      <t>2</t>
    </r>
  </si>
  <si>
    <t>U-Rohrbündel</t>
  </si>
  <si>
    <t>Geraderohr</t>
  </si>
  <si>
    <t>geschraubt</t>
  </si>
  <si>
    <t>Hinweis:
Die Vorgaben der Technischen Vorschriften TAV über Verschraubungen müssen eingehalten und erfüllt sein.</t>
  </si>
  <si>
    <t>Dichtungen</t>
  </si>
  <si>
    <t>Druckverlust</t>
  </si>
  <si>
    <t>kPa</t>
  </si>
  <si>
    <t>Wärmetauscher sind generell im Gegenstrom zu betreiben. Die Anschlussstutzen sind fernwärmenetzseitig mittels flach- dichtenden Überwurfverschraubungen oder ab DN50 mittels Flanschverbindung auszuführen.</t>
  </si>
  <si>
    <t>bei einem Durchfluss von:</t>
  </si>
  <si>
    <t>Primärseite und Wärmeübergabestation</t>
  </si>
  <si>
    <t>Sekundärseite (Heizkreis)</t>
  </si>
  <si>
    <r>
      <t>Heizung Temperatur VL bei T</t>
    </r>
    <r>
      <rPr>
        <vertAlign val="subscript"/>
        <sz val="12"/>
        <color theme="1"/>
        <rFont val="Arial"/>
        <family val="2"/>
      </rPr>
      <t>a</t>
    </r>
  </si>
  <si>
    <r>
      <t>Heizung Temperatur RL bei T</t>
    </r>
    <r>
      <rPr>
        <vertAlign val="subscript"/>
        <sz val="12"/>
        <color theme="1"/>
        <rFont val="Arial"/>
        <family val="2"/>
      </rPr>
      <t>a</t>
    </r>
    <r>
      <rPr>
        <sz val="12"/>
        <color theme="1"/>
        <rFont val="Arial"/>
        <family val="2"/>
      </rPr>
      <t xml:space="preserve"> =</t>
    </r>
  </si>
  <si>
    <t>Leistungskennzahlen</t>
  </si>
  <si>
    <t xml:space="preserve">log.-Temperaturdifferenz </t>
  </si>
  <si>
    <t>Heizbetrieb</t>
  </si>
  <si>
    <t xml:space="preserve">K-Wert </t>
  </si>
  <si>
    <t>Ta 0 °C</t>
  </si>
  <si>
    <t>Ta +11 °C</t>
  </si>
  <si>
    <t>Ta -11 °C</t>
  </si>
  <si>
    <t>Thermische Leistung</t>
  </si>
  <si>
    <t>Durchfluss Primärseite</t>
  </si>
  <si>
    <t>Durchfluss Sekundärseite</t>
  </si>
  <si>
    <t>spez. Wärmekapazität</t>
  </si>
  <si>
    <t>kJ/kg*K</t>
  </si>
  <si>
    <t>max. Grädigkeit</t>
  </si>
  <si>
    <t>Umwälzpumpe</t>
  </si>
  <si>
    <t>Überprüfung kvs Wert</t>
  </si>
  <si>
    <t>Die Einhaltung der Druckabfallvorschriften der TAV betreffend dem gesamten Druckabfall "Ventil + WT" ist zu überprüfen.</t>
  </si>
  <si>
    <t>Der kvs-Wert liegt oberhalb des max. Sollwertes.</t>
  </si>
  <si>
    <t>Der kvs-Wert liegt unterhalb des min. Sollwertes.</t>
  </si>
  <si>
    <t>Der Verantwortliche und der Vertragspartner muss auf das daraus resultierende schlechtere bis möglicherweise ungenügende Regelverhalten hingewiesen werden.</t>
  </si>
  <si>
    <t>Sekundärseite (Zwischenkreis / Brauchwasser)</t>
  </si>
  <si>
    <t>Brauchwasserseite</t>
  </si>
  <si>
    <t>Zwischenkreisseite</t>
  </si>
  <si>
    <t>Die Typenbezeichnung muss während der vorgesehenen Lebensadauer eine eindeutige Identifikation erlauben und den Rückgriff auf technische Daten des Herstellers ermöglichen.</t>
  </si>
  <si>
    <t>Wärmetauscher Primär</t>
  </si>
  <si>
    <t>Wärmetauscher Sekundär</t>
  </si>
  <si>
    <t>Einfach Rohrbündel im Speicher</t>
  </si>
  <si>
    <t>Mehrfach Rohrbündel im Speicher</t>
  </si>
  <si>
    <t>Doppelmantelsystem</t>
  </si>
  <si>
    <t>Speicher in Speicher-System</t>
  </si>
  <si>
    <t>aussenliegend</t>
  </si>
  <si>
    <t>Speichervolumen</t>
  </si>
  <si>
    <t>l</t>
  </si>
  <si>
    <t>Material/ Werkstoff Mantel</t>
  </si>
  <si>
    <t>Material/ Werkstoff Verrrohrung</t>
  </si>
  <si>
    <t>Zirkulation</t>
  </si>
  <si>
    <t>Generell</t>
  </si>
  <si>
    <t>Ja</t>
  </si>
  <si>
    <t>Nein</t>
  </si>
  <si>
    <t>Vom Verantwortlichen und Vertragspartner muss verbindlich sichergestellt werden, dass die Temperaturschichtung im Speicher durch die Wahl und die Ausführung der Zirkulationsrückführung, unabhängig von deren Temperatur und Durchflussmenge, nicht gestört wird (keine Durchmischung des Speicherinhaltes und keine nennenswerte Reduktion der Brauchwasser-Austritttemperatur durch die Zirkulation).</t>
  </si>
  <si>
    <t>Wärmetauscher: Zwischenkreislauf / Brauchwasserseite</t>
  </si>
  <si>
    <t>Wärmetauscher: Primärkreislauf / Sekundärkreislauf oder Zwischenkreis</t>
  </si>
  <si>
    <t>Aussentemperatur</t>
  </si>
  <si>
    <t xml:space="preserve">Aussentemperatur </t>
  </si>
  <si>
    <t>Fernwärme VL Temperatur</t>
  </si>
  <si>
    <t xml:space="preserve">Fernwärme RL Temperatur </t>
  </si>
  <si>
    <t>Zwischenkreis VL Temperatur</t>
  </si>
  <si>
    <t xml:space="preserve">Zwischenkreis RL Temperatur </t>
  </si>
  <si>
    <t>Zwischenkreis Durchfluss</t>
  </si>
  <si>
    <t>Fernwärme Durchfluss</t>
  </si>
  <si>
    <t>max. Grädigkeit des FW - WT</t>
  </si>
  <si>
    <t>Zeitpunkt des Aufheizvorgangs</t>
  </si>
  <si>
    <t>max. Grädigkeit des BW-WT-Syst</t>
  </si>
  <si>
    <t xml:space="preserve">erforderlicher theor.  k - Wert </t>
  </si>
  <si>
    <t>Mittlere FW Rücklauftemperatur</t>
  </si>
  <si>
    <t xml:space="preserve">Mittlere FW-Ausnutzung </t>
  </si>
  <si>
    <t>Start</t>
  </si>
  <si>
    <t xml:space="preserve">Mitte </t>
  </si>
  <si>
    <t>Ende</t>
  </si>
  <si>
    <t>l / h</t>
  </si>
  <si>
    <t>W / °C</t>
  </si>
  <si>
    <r>
      <t>W / °C / m</t>
    </r>
    <r>
      <rPr>
        <i/>
        <vertAlign val="superscript"/>
        <sz val="12"/>
        <color theme="1"/>
        <rFont val="Arial"/>
        <family val="2"/>
      </rPr>
      <t>2</t>
    </r>
  </si>
  <si>
    <t>%</t>
  </si>
  <si>
    <t>Min</t>
  </si>
  <si>
    <t xml:space="preserve">erforderlicher theor. k - Wert </t>
  </si>
  <si>
    <t>Datenblatt für Hausstation</t>
  </si>
  <si>
    <t>Anlagestandort</t>
  </si>
  <si>
    <t xml:space="preserve">Regler </t>
  </si>
  <si>
    <t>Fernwärmekreis / Heizkreis</t>
  </si>
  <si>
    <t>primär</t>
  </si>
  <si>
    <t>sekundär</t>
  </si>
  <si>
    <t>FW-WT Heizbetrieb</t>
  </si>
  <si>
    <t>Winter -11 °C</t>
  </si>
  <si>
    <t>Winter</t>
  </si>
  <si>
    <t>Sommer</t>
  </si>
  <si>
    <t>Datum</t>
  </si>
  <si>
    <t>Unterschrift</t>
  </si>
  <si>
    <t>Betriebsart</t>
  </si>
  <si>
    <t>Brauchwasseraufheizung Zeitpunkt</t>
  </si>
  <si>
    <t>Beginn</t>
  </si>
  <si>
    <t>Mitte</t>
  </si>
  <si>
    <t xml:space="preserve"> Brauchwasser Aufheizung nach Entzug von 70 % Warmwasser aus dem Speicher</t>
  </si>
  <si>
    <t>Heizsystemauslegung bei Aussentemperatur -11 °C</t>
  </si>
  <si>
    <t>Genehmigung der REFUNA AG</t>
  </si>
  <si>
    <t>Das Datenblatt ist im Doppel einzureichen</t>
  </si>
  <si>
    <t>Telefon-Nr.</t>
  </si>
  <si>
    <t>FW-Objekt Nr.</t>
  </si>
  <si>
    <t>Durchfluss bei REFUNA Nennleistung</t>
  </si>
  <si>
    <t>REFUNA - Nennleistung in kW</t>
  </si>
  <si>
    <t>Durchfluss</t>
  </si>
  <si>
    <t>Heizungsvorlauf Temperatur</t>
  </si>
  <si>
    <t>Heizungsrücklauf Temperatur</t>
  </si>
  <si>
    <t xml:space="preserve">Volumen </t>
  </si>
  <si>
    <t>Heizkreis</t>
  </si>
  <si>
    <t>Wärmetauscher und Pumpen</t>
  </si>
  <si>
    <t xml:space="preserve">kvs-Wert </t>
  </si>
  <si>
    <t>log. ΔT</t>
  </si>
  <si>
    <t>Datum + Unterschrift</t>
  </si>
  <si>
    <t>Volumen Doppelmantel</t>
  </si>
  <si>
    <t>Werkstoff Mantel</t>
  </si>
  <si>
    <t>Werkstoff Rohre</t>
  </si>
  <si>
    <t>Datenblatt 1</t>
  </si>
  <si>
    <t>Bauart der Übergabestation</t>
  </si>
  <si>
    <t>Fernwärmeseite</t>
  </si>
  <si>
    <t>Datenblatt 2</t>
  </si>
  <si>
    <t>Auslegung FW - WT</t>
  </si>
  <si>
    <t>Aussentemperatur [°C ]</t>
  </si>
  <si>
    <t>[°C]</t>
  </si>
  <si>
    <t>[l/h]</t>
  </si>
  <si>
    <t>[kW]</t>
  </si>
  <si>
    <t>[min]</t>
  </si>
  <si>
    <t>[W/m2/°C]</t>
  </si>
  <si>
    <t>[W/°C]</t>
  </si>
  <si>
    <t>Vorlauftemperatur</t>
  </si>
  <si>
    <t xml:space="preserve">Rücklauftemeratur </t>
  </si>
  <si>
    <t xml:space="preserve">Durchfluss </t>
  </si>
  <si>
    <t xml:space="preserve">Leistung </t>
  </si>
  <si>
    <t>Rücklauftemeratur</t>
  </si>
  <si>
    <t>Grädigkeit  FW-WT</t>
  </si>
  <si>
    <t xml:space="preserve">log dT </t>
  </si>
  <si>
    <t>k-Wert</t>
  </si>
  <si>
    <t>Heizunterbruch</t>
  </si>
  <si>
    <t>mittlere Ausnutzung der REFUNA FW</t>
  </si>
  <si>
    <t>[%]</t>
  </si>
  <si>
    <t>Kaltwassertemperatur</t>
  </si>
  <si>
    <t>mittlere Fernwärme- Rücklauftemperatur</t>
  </si>
  <si>
    <t>Firma</t>
  </si>
  <si>
    <t>Heizseite bzw. Zwischenkreisseite</t>
  </si>
  <si>
    <t>virtuelles log. ΔT BWW-Aufheizung</t>
  </si>
  <si>
    <t>Sommer &gt;11 °C</t>
  </si>
  <si>
    <t>Sachbearbeiter:in</t>
  </si>
  <si>
    <t>maximal zulässiger Druck</t>
  </si>
  <si>
    <t>maximal zulässige Temperatur</t>
  </si>
  <si>
    <t>max. zul. Druck (PS)</t>
  </si>
  <si>
    <t>max. zul. Temperatur (TS)</t>
  </si>
  <si>
    <t>Bauvorhaben</t>
  </si>
  <si>
    <t>Sanierung</t>
  </si>
  <si>
    <t>Neubau</t>
  </si>
  <si>
    <t>www.refuna.ch/downloads</t>
  </si>
  <si>
    <t>Danfoss</t>
  </si>
  <si>
    <t>geflanscht</t>
  </si>
  <si>
    <t>Platten (kupfergelötet)</t>
  </si>
  <si>
    <t>Hinweis: 
Die Vorgaben der Technischen Vorschriften TAV über Flanschverbindungen müssen eingehalten und erfüllt sein.</t>
  </si>
  <si>
    <t>WT Primär/ Sekundär</t>
  </si>
  <si>
    <r>
      <rPr>
        <b/>
        <sz val="12"/>
        <color theme="1"/>
        <rFont val="Arial"/>
        <family val="2"/>
      </rPr>
      <t xml:space="preserve">Vom Hersteller ausgewiesene und zu garantierende Leistungskennzahlen des Brauchwasser-Wärmetauscher-Systems (nur grau markierte). </t>
    </r>
    <r>
      <rPr>
        <sz val="12"/>
        <color theme="1"/>
        <rFont val="Arial"/>
        <family val="2"/>
      </rPr>
      <t xml:space="preserve">
Die REFUNA AG prüft stichprobenweise durch vor Ort Messungen, ob die ausgewiesenen Leistungsdaten und die Vorgaben der TAV eingehalten werden.                                                                                                                                                                                                                                                            Werden die Werte nicht erreicht, ist der Hersteller für die kostenlose Nachbesserung verpflichtet.</t>
    </r>
  </si>
  <si>
    <r>
      <rPr>
        <b/>
        <sz val="12"/>
        <color theme="1"/>
        <rFont val="Arial"/>
        <family val="2"/>
      </rPr>
      <t xml:space="preserve">Vom Hersteller ausgewiesene und zu garantierende Leistungskennzahlen des Wärmetauschers (Primärkreislauf/ Sekundärkreislauf) (nur grau markierte). </t>
    </r>
    <r>
      <rPr>
        <sz val="12"/>
        <color theme="1"/>
        <rFont val="Arial"/>
        <family val="2"/>
      </rPr>
      <t xml:space="preserve">
Die REFUNA AG prüft stichprobenweise durch vor Ort Messungen, ob die ausgewiesenen Leistungsdaten und die Vorgaben der TAV eingehalten werden.                                                                                                                                                                                                                                                            Werden die Werte nicht erreicht, ist der Hersteller für die kostenlose Nachbesserung verpflichtet.</t>
    </r>
  </si>
  <si>
    <t xml:space="preserve">Registerfläche </t>
  </si>
  <si>
    <t>Vorgaben für die Wärmetauscher</t>
  </si>
  <si>
    <t>Dimensionierung</t>
  </si>
  <si>
    <t>Vorlauftemperatur primär</t>
  </si>
  <si>
    <t>Rücklauftemperatur primär</t>
  </si>
  <si>
    <t>Durchfluss primär</t>
  </si>
  <si>
    <t>max. zulässiger Druckabfall primär</t>
  </si>
  <si>
    <t>Grädigkeit</t>
  </si>
  <si>
    <t>Vorlauftemperatur sekundär</t>
  </si>
  <si>
    <t>Rücklauftemperatur sekundär</t>
  </si>
  <si>
    <t>Durchfluss sekundär</t>
  </si>
  <si>
    <t xml:space="preserve">erforderlicher k - Wert </t>
  </si>
  <si>
    <t>Hinweis</t>
  </si>
  <si>
    <t>Minimale Wärmetauscheranforderungen - Heizbetrieb in Vorrangschaltung</t>
  </si>
  <si>
    <t>Für Hausstationen mit Heizbetrieb und Brauchwasseraufheizung in Vorrangschaltung muss der Wärmetauscher die thermischen Vorgaben für beide Betriebsarten erfüllen.</t>
  </si>
  <si>
    <t>[K]</t>
  </si>
  <si>
    <t>K</t>
  </si>
  <si>
    <t>Speicher TWW</t>
  </si>
  <si>
    <t>Volumen Trinkwarmwasser</t>
  </si>
  <si>
    <t>Registervolumen-(Mantel)Speicher</t>
  </si>
  <si>
    <t>Trinkwarmwasserseite</t>
  </si>
  <si>
    <t>Umwälzpumpe (Trinkwarmwasser)</t>
  </si>
  <si>
    <t>Trinkwarmwassertemperatur unten</t>
  </si>
  <si>
    <t>Spez. Trinkwarmwasseraufheizung</t>
  </si>
  <si>
    <t>theoretischer Unterbruch des Heizbetrieb für eine Trinkwarmwasseraufheizung von 70 % des Speichervolumens</t>
  </si>
  <si>
    <t>Mittlere Trinkwarmwasserleistung</t>
  </si>
  <si>
    <t>FW-WT TWW-Betrieb</t>
  </si>
  <si>
    <t>Zwischenkreis / Trinkwarmwasserkreis - WT</t>
  </si>
  <si>
    <t>k-Wert HB/TW</t>
  </si>
  <si>
    <t>TWW-Aufheizvolumen bzw. Durchfluss</t>
  </si>
  <si>
    <t>TW-Aufheiztemperatur</t>
  </si>
  <si>
    <t>Grädigkeit TWW-WT</t>
  </si>
  <si>
    <t>virtuelles log. ΔT TWW-WT</t>
  </si>
  <si>
    <t>mittlere Trinkwarmwasser- Aufheizleistung</t>
  </si>
  <si>
    <t>Trinkwarmwasseraufheizung</t>
  </si>
  <si>
    <t>Heizkreis / Trinkwarmwasserkreis</t>
  </si>
  <si>
    <t>Minimale Wärmetauscheranforderungen - Trinkwarmwasseraufheizbetrieb in Vorrangschaltung</t>
  </si>
  <si>
    <t>Trinkwarmwasser Aufheizbetrieb</t>
  </si>
  <si>
    <t>Trinkwarmwasseraufheiztemperatur</t>
  </si>
  <si>
    <r>
      <t>min. Registerfläche 2.6 m</t>
    </r>
    <r>
      <rPr>
        <vertAlign val="superscript"/>
        <sz val="12"/>
        <color theme="1"/>
        <rFont val="Arial"/>
        <family val="2"/>
      </rPr>
      <t>2</t>
    </r>
  </si>
  <si>
    <r>
      <t>min. Registerfläche 3.4 m</t>
    </r>
    <r>
      <rPr>
        <vertAlign val="superscript"/>
        <sz val="12"/>
        <color theme="1"/>
        <rFont val="Arial"/>
        <family val="2"/>
      </rPr>
      <t>2</t>
    </r>
  </si>
  <si>
    <r>
      <t>min. Registerfläche 4.7 m</t>
    </r>
    <r>
      <rPr>
        <vertAlign val="superscript"/>
        <sz val="12"/>
        <color theme="1"/>
        <rFont val="Arial"/>
        <family val="2"/>
      </rPr>
      <t>2</t>
    </r>
  </si>
  <si>
    <r>
      <t>min. Registerfläche 5.0 m</t>
    </r>
    <r>
      <rPr>
        <vertAlign val="superscript"/>
        <sz val="12"/>
        <color theme="1"/>
        <rFont val="Arial"/>
        <family val="2"/>
      </rPr>
      <t>2</t>
    </r>
  </si>
  <si>
    <r>
      <t>min. Registerfläche 6.0 m</t>
    </r>
    <r>
      <rPr>
        <vertAlign val="superscript"/>
        <sz val="12"/>
        <color theme="1"/>
        <rFont val="Arial"/>
        <family val="2"/>
      </rPr>
      <t>2</t>
    </r>
  </si>
  <si>
    <r>
      <t>min. Registerfläche 8.0 m</t>
    </r>
    <r>
      <rPr>
        <vertAlign val="superscript"/>
        <sz val="12"/>
        <color theme="1"/>
        <rFont val="Arial"/>
        <family val="2"/>
      </rPr>
      <t>2</t>
    </r>
  </si>
  <si>
    <t>Topchem 2000</t>
  </si>
  <si>
    <t>Graphit Laminat mit Spiessblech</t>
  </si>
  <si>
    <t>HD 300, asbestfrei, min. 250°C beständig</t>
  </si>
  <si>
    <t>Aus Reinkupfer und Reinnickel</t>
  </si>
  <si>
    <t>PTFE- Dichtungen</t>
  </si>
  <si>
    <t>Graphitdichtungen</t>
  </si>
  <si>
    <t>Faserdichtungen</t>
  </si>
  <si>
    <t>Metalldichtungen</t>
  </si>
  <si>
    <t>PTFE- Dichtungen, Topchem 2000</t>
  </si>
  <si>
    <t>Graphitdichtungen, Graphit Laminat mit Spiessblech</t>
  </si>
  <si>
    <t>Faserdichtungen, HD 300, asbestfrei, min. 250°C beständig</t>
  </si>
  <si>
    <t xml:space="preserve">Metalldichtungen, aus Reinkupfer und Reinnickel </t>
  </si>
  <si>
    <t>thermische Leistung</t>
  </si>
  <si>
    <t xml:space="preserve">Nenndurchfluss Primärseite FW </t>
  </si>
  <si>
    <t>Nennleistung Primärseite FW</t>
  </si>
  <si>
    <t>starr: DN50</t>
  </si>
  <si>
    <t>starr: DN65</t>
  </si>
  <si>
    <t>Regelventil/ Volumenstrombegrenzer</t>
  </si>
  <si>
    <t xml:space="preserve">Art.Nr. 003H6746 </t>
  </si>
  <si>
    <t>Art.Nr. 003H6747</t>
  </si>
  <si>
    <t>Art.Nr. 003H6748</t>
  </si>
  <si>
    <t>Art.Nr. 003H6749</t>
  </si>
  <si>
    <t>Art.Nr. 003H6750</t>
  </si>
  <si>
    <t>Art.Nr. 003H6751</t>
  </si>
  <si>
    <t>Art.Nr. 003H6752</t>
  </si>
  <si>
    <t>Art.Nr. 003H6753</t>
  </si>
  <si>
    <t>Art.Nr. 003H6757</t>
  </si>
  <si>
    <t>Art.Nr. 003H6758</t>
  </si>
  <si>
    <t>Art.Nr. 003G5515</t>
  </si>
  <si>
    <t>Art.Nr. 003G5517</t>
  </si>
  <si>
    <t>Art.Nr. 003G5519</t>
  </si>
  <si>
    <t>Art.Nr. 003G5521</t>
  </si>
  <si>
    <t>Durchfluss max</t>
  </si>
  <si>
    <t>kvs</t>
  </si>
  <si>
    <t xml:space="preserve">Art.Nr.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</si>
</sst>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0"/>
    <numFmt numFmtId="165" formatCode="#,##0.0"/>
    <numFmt numFmtId="166" formatCode="#,##0.000"/>
    <numFmt numFmtId="167" formatCode="&quot;&lt;&quot;\ 0.0"/>
    <numFmt numFmtId="168" formatCode="0\ &quot;l&quot;"/>
    <numFmt numFmtId="169" formatCode="\+00"/>
    <numFmt numFmtId="170" formatCode="0\ &quot;bar&quot;"/>
    <numFmt numFmtId="171" formatCode="0\ &quot;mbar&quot;"/>
    <numFmt numFmtId="172" formatCode="#,##0\ &quot;l/h&quot;"/>
    <numFmt numFmtId="173" formatCode="0.00\ &quot;m2&quot;"/>
    <numFmt numFmtId="174" formatCode="0.0\ &quot;kW&quot;"/>
    <numFmt numFmtId="175" formatCode="0\ &quot;°C&quot;"/>
    <numFmt numFmtId="176" formatCode="0.0\ &quot;m3/h&quot;"/>
    <numFmt numFmtId="177" formatCode="#,##0\ &quot;W/°C&quot;"/>
    <numFmt numFmtId="178" formatCode="#,##0\ &quot;W/m2/°C&quot;"/>
    <numFmt numFmtId="179" formatCode="0\ &quot;kPa&quot;"/>
    <numFmt numFmtId="180" formatCode="0\ &quot;K&quot;"/>
  </numFmts>
  <fonts count="24" x14ac:knownFonts="1">
    <font>
      <sz val="11"/>
      <color theme="1"/>
      <name val="Aptos Narrow"/>
      <family val="2"/>
      <scheme val="minor"/>
    </font>
    <font>
      <sz val="12"/>
      <color theme="1"/>
      <name val="Arial"/>
      <family val="2"/>
    </font>
    <font>
      <sz val="12"/>
      <color theme="0"/>
      <name val="Arial"/>
      <family val="2"/>
    </font>
    <font>
      <b/>
      <sz val="12"/>
      <color theme="0"/>
      <name val="Arial"/>
      <family val="2"/>
    </font>
    <font>
      <b/>
      <sz val="18"/>
      <color theme="0"/>
      <name val="Arial"/>
      <family val="2"/>
    </font>
    <font>
      <b/>
      <sz val="12"/>
      <color theme="1"/>
      <name val="Arial"/>
      <family val="2"/>
    </font>
    <font>
      <b/>
      <sz val="12"/>
      <name val="Arial"/>
      <family val="2"/>
    </font>
    <font>
      <vertAlign val="subscript"/>
      <sz val="12"/>
      <color theme="1"/>
      <name val="Arial"/>
      <family val="2"/>
    </font>
    <font>
      <i/>
      <sz val="12"/>
      <color theme="1"/>
      <name val="Arial"/>
      <family val="2"/>
    </font>
    <font>
      <i/>
      <vertAlign val="superscript"/>
      <sz val="12"/>
      <color theme="1"/>
      <name val="Arial"/>
      <family val="2"/>
    </font>
    <font>
      <sz val="10"/>
      <color theme="1"/>
      <name val="Arial"/>
      <family val="2"/>
    </font>
    <font>
      <sz val="10"/>
      <name val="Arial"/>
      <family val="2"/>
    </font>
    <font>
      <sz val="11"/>
      <name val="Arial"/>
      <family val="2"/>
    </font>
    <font>
      <b/>
      <sz val="10"/>
      <name val="Arial"/>
      <family val="2"/>
    </font>
    <font>
      <b/>
      <sz val="12"/>
      <color indexed="8"/>
      <name val="Arial"/>
      <family val="2"/>
    </font>
    <font>
      <sz val="8"/>
      <name val="Aptos Narrow"/>
      <family val="2"/>
      <scheme val="minor"/>
    </font>
    <font>
      <b/>
      <sz val="10"/>
      <color theme="0"/>
      <name val="Arial"/>
      <family val="2"/>
    </font>
    <font>
      <sz val="12"/>
      <name val="Arial"/>
      <family val="2"/>
    </font>
    <font>
      <b/>
      <i/>
      <sz val="12"/>
      <name val="Arial"/>
      <family val="2"/>
    </font>
    <font>
      <i/>
      <sz val="12"/>
      <name val="Arial"/>
      <family val="2"/>
    </font>
    <font>
      <sz val="12"/>
      <color indexed="8"/>
      <name val="Arial"/>
      <family val="2"/>
    </font>
    <font>
      <i/>
      <sz val="12"/>
      <color indexed="10"/>
      <name val="Arial"/>
      <family val="2"/>
    </font>
    <font>
      <vertAlign val="superscript"/>
      <sz val="12"/>
      <color theme="1"/>
      <name val="Arial"/>
      <family val="2"/>
    </font>
    <font>
      <sz val="10"/>
      <color rgb="FF000000"/>
      <name val="Arial"/>
      <family val="2"/>
    </font>
  </fonts>
  <fills count="7">
    <fill>
      <patternFill patternType="none"/>
    </fill>
    <fill>
      <patternFill patternType="gray125"/>
    </fill>
    <fill>
      <patternFill patternType="solid">
        <fgColor rgb="FF6A9425"/>
        <bgColor indexed="64"/>
      </patternFill>
    </fill>
    <fill>
      <gradientFill degree="90">
        <stop position="0">
          <color theme="0"/>
        </stop>
        <stop position="1">
          <color rgb="FF6A9425"/>
        </stop>
      </gradientFill>
    </fill>
    <fill>
      <patternFill patternType="solid">
        <fgColor rgb="FFA71737"/>
        <bgColor indexed="64"/>
      </patternFill>
    </fill>
    <fill>
      <patternFill patternType="solid">
        <fgColor rgb="FFD4EBAF"/>
        <bgColor indexed="64"/>
      </patternFill>
    </fill>
    <fill>
      <patternFill patternType="solid">
        <fgColor theme="0" tint="-4.9989318521683403E-2"/>
        <bgColor indexed="64"/>
      </patternFill>
    </fill>
  </fills>
  <borders count="94">
    <border>
      <left/>
      <right/>
      <top/>
      <bottom/>
      <diagonal/>
    </border>
    <border>
      <left/>
      <right/>
      <top/>
      <bottom style="medium">
        <color indexed="64"/>
      </bottom>
      <diagonal/>
    </border>
    <border>
      <left/>
      <right/>
      <top style="medium">
        <color indexed="64"/>
      </top>
      <bottom style="dotted">
        <color indexed="64"/>
      </bottom>
      <diagonal/>
    </border>
    <border>
      <left/>
      <right/>
      <top/>
      <bottom style="dotted">
        <color indexed="64"/>
      </bottom>
      <diagonal/>
    </border>
    <border>
      <left style="thin">
        <color indexed="64"/>
      </left>
      <right/>
      <top style="medium">
        <color indexed="64"/>
      </top>
      <bottom style="dotted">
        <color indexed="64"/>
      </bottom>
      <diagonal/>
    </border>
    <border>
      <left style="thin">
        <color indexed="64"/>
      </left>
      <right/>
      <top/>
      <bottom style="dotted">
        <color indexed="64"/>
      </bottom>
      <diagonal/>
    </border>
    <border>
      <left/>
      <right style="thin">
        <color indexed="64"/>
      </right>
      <top style="dotted">
        <color indexed="64"/>
      </top>
      <bottom/>
      <diagonal/>
    </border>
    <border>
      <left style="thin">
        <color indexed="64"/>
      </left>
      <right style="dotted">
        <color indexed="64"/>
      </right>
      <top style="medium">
        <color indexed="64"/>
      </top>
      <bottom style="dotted">
        <color indexed="64"/>
      </bottom>
      <diagonal/>
    </border>
    <border>
      <left style="thin">
        <color indexed="64"/>
      </left>
      <right style="dotted">
        <color indexed="64"/>
      </right>
      <top/>
      <bottom style="dotted">
        <color indexed="64"/>
      </bottom>
      <diagonal/>
    </border>
    <border>
      <left/>
      <right/>
      <top style="dotted">
        <color indexed="64"/>
      </top>
      <bottom style="dotted">
        <color indexed="64"/>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style="dotted">
        <color indexed="64"/>
      </left>
      <right/>
      <top style="dotted">
        <color indexed="64"/>
      </top>
      <bottom style="dotted">
        <color indexed="64"/>
      </bottom>
      <diagonal/>
    </border>
    <border>
      <left style="thin">
        <color indexed="64"/>
      </left>
      <right style="dotted">
        <color indexed="64"/>
      </right>
      <top style="dotted">
        <color indexed="64"/>
      </top>
      <bottom/>
      <diagonal/>
    </border>
    <border>
      <left/>
      <right/>
      <top style="medium">
        <color indexed="64"/>
      </top>
      <bottom/>
      <diagonal/>
    </border>
    <border>
      <left style="dotted">
        <color indexed="64"/>
      </left>
      <right/>
      <top style="medium">
        <color indexed="64"/>
      </top>
      <bottom style="dotted">
        <color indexed="64"/>
      </bottom>
      <diagonal/>
    </border>
    <border>
      <left/>
      <right/>
      <top style="dotted">
        <color indexed="64"/>
      </top>
      <bottom/>
      <diagonal/>
    </border>
    <border>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medium">
        <color indexed="64"/>
      </top>
      <bottom/>
      <diagonal/>
    </border>
    <border>
      <left/>
      <right style="thin">
        <color indexed="64"/>
      </right>
      <top/>
      <bottom style="dotted">
        <color indexed="64"/>
      </bottom>
      <diagonal/>
    </border>
    <border>
      <left style="thin">
        <color indexed="64"/>
      </left>
      <right style="dotted">
        <color indexed="64"/>
      </right>
      <top/>
      <bottom/>
      <diagonal/>
    </border>
    <border>
      <left/>
      <right style="thin">
        <color indexed="64"/>
      </right>
      <top style="medium">
        <color indexed="64"/>
      </top>
      <bottom style="dashed">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right/>
      <top/>
      <bottom style="dashed">
        <color indexed="64"/>
      </bottom>
      <diagonal/>
    </border>
    <border>
      <left/>
      <right/>
      <top style="dashed">
        <color indexed="64"/>
      </top>
      <bottom style="dashed">
        <color indexed="64"/>
      </bottom>
      <diagonal/>
    </border>
    <border>
      <left/>
      <right/>
      <top style="dashed">
        <color indexed="64"/>
      </top>
      <bottom/>
      <diagonal/>
    </border>
    <border>
      <left/>
      <right style="thin">
        <color indexed="64"/>
      </right>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style="dash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diagonal/>
    </border>
    <border>
      <left/>
      <right/>
      <top style="thin">
        <color indexed="64"/>
      </top>
      <bottom style="dashed">
        <color indexed="64"/>
      </bottom>
      <diagonal/>
    </border>
    <border>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style="dashed">
        <color indexed="64"/>
      </right>
      <top style="dashed">
        <color indexed="64"/>
      </top>
      <bottom style="thin">
        <color indexed="64"/>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right style="medium">
        <color indexed="64"/>
      </right>
      <top/>
      <bottom style="thin">
        <color indexed="64"/>
      </bottom>
      <diagonal/>
    </border>
    <border>
      <left/>
      <right style="medium">
        <color indexed="64"/>
      </right>
      <top/>
      <bottom style="dashed">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dashed">
        <color indexed="64"/>
      </left>
      <right style="medium">
        <color indexed="64"/>
      </right>
      <top style="dashed">
        <color indexed="64"/>
      </top>
      <bottom style="dashed">
        <color indexed="64"/>
      </bottom>
      <diagonal/>
    </border>
    <border>
      <left style="dashed">
        <color indexed="64"/>
      </left>
      <right style="medium">
        <color indexed="64"/>
      </right>
      <top style="dashed">
        <color indexed="64"/>
      </top>
      <bottom style="thin">
        <color indexed="64"/>
      </bottom>
      <diagonal/>
    </border>
    <border>
      <left style="dashed">
        <color indexed="64"/>
      </left>
      <right style="medium">
        <color indexed="64"/>
      </right>
      <top style="thin">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style="thin">
        <color indexed="64"/>
      </top>
      <bottom style="dashed">
        <color indexed="64"/>
      </bottom>
      <diagonal/>
    </border>
    <border>
      <left style="medium">
        <color indexed="64"/>
      </left>
      <right style="dashed">
        <color indexed="64"/>
      </right>
      <top style="thin">
        <color indexed="64"/>
      </top>
      <bottom style="dashed">
        <color indexed="64"/>
      </bottom>
      <diagonal/>
    </border>
    <border>
      <left style="medium">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thin">
        <color indexed="64"/>
      </bottom>
      <diagonal/>
    </border>
    <border>
      <left style="dashed">
        <color indexed="64"/>
      </left>
      <right/>
      <top style="thin">
        <color indexed="64"/>
      </top>
      <bottom style="dashed">
        <color indexed="64"/>
      </bottom>
      <diagonal/>
    </border>
    <border>
      <left style="dashed">
        <color indexed="64"/>
      </left>
      <right/>
      <top style="dashed">
        <color indexed="64"/>
      </top>
      <bottom style="thin">
        <color indexed="64"/>
      </bottom>
      <diagonal/>
    </border>
    <border>
      <left style="thin">
        <color indexed="64"/>
      </left>
      <right style="dashed">
        <color indexed="64"/>
      </right>
      <top style="thin">
        <color indexed="64"/>
      </top>
      <bottom style="dashed">
        <color indexed="64"/>
      </bottom>
      <diagonal/>
    </border>
    <border>
      <left style="medium">
        <color indexed="64"/>
      </left>
      <right style="thin">
        <color indexed="64"/>
      </right>
      <top style="thin">
        <color indexed="64"/>
      </top>
      <bottom/>
      <diagonal/>
    </border>
    <border>
      <left style="thin">
        <color rgb="FF373535"/>
      </left>
      <right/>
      <top/>
      <bottom style="thin">
        <color rgb="FF373535"/>
      </bottom>
      <diagonal/>
    </border>
    <border>
      <left style="thin">
        <color rgb="FF373535"/>
      </left>
      <right/>
      <top style="thin">
        <color rgb="FF373535"/>
      </top>
      <bottom style="thin">
        <color rgb="FF373535"/>
      </bottom>
      <diagonal/>
    </border>
  </borders>
  <cellStyleXfs count="2">
    <xf numFmtId="0" fontId="0" fillId="0" borderId="0"/>
    <xf numFmtId="0" fontId="11" fillId="0" borderId="0"/>
  </cellStyleXfs>
  <cellXfs count="625">
    <xf numFmtId="0" fontId="0" fillId="0" borderId="0" xfId="0"/>
    <xf numFmtId="0" fontId="1" fillId="0" borderId="0" xfId="0" applyFont="1" applyAlignment="1">
      <alignment horizontal="left" vertical="center"/>
    </xf>
    <xf numFmtId="0" fontId="2" fillId="2" borderId="0" xfId="0" applyFont="1" applyFill="1" applyAlignment="1">
      <alignment horizontal="left" vertical="center"/>
    </xf>
    <xf numFmtId="0" fontId="2" fillId="0" borderId="0" xfId="0" applyFont="1" applyAlignment="1">
      <alignment horizontal="left"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3" fillId="2" borderId="0" xfId="0" applyFont="1" applyFill="1" applyAlignment="1">
      <alignment horizontal="left" vertical="center"/>
    </xf>
    <xf numFmtId="0" fontId="5" fillId="0" borderId="1" xfId="0" applyFont="1" applyBorder="1" applyAlignment="1">
      <alignment horizontal="left" vertical="center"/>
    </xf>
    <xf numFmtId="0" fontId="4" fillId="3" borderId="0" xfId="0" applyFont="1" applyFill="1" applyAlignment="1">
      <alignment horizontal="left"/>
    </xf>
    <xf numFmtId="0" fontId="1" fillId="3" borderId="0" xfId="0" applyFont="1" applyFill="1" applyAlignment="1">
      <alignment horizontal="left"/>
    </xf>
    <xf numFmtId="0" fontId="0" fillId="0" borderId="3" xfId="0" applyBorder="1" applyAlignment="1">
      <alignment vertical="center"/>
    </xf>
    <xf numFmtId="0" fontId="1" fillId="0" borderId="3" xfId="0" applyFont="1" applyBorder="1" applyAlignment="1">
      <alignment horizontal="left" vertical="center" wrapText="1"/>
    </xf>
    <xf numFmtId="0" fontId="1" fillId="0" borderId="6" xfId="0" applyFont="1" applyBorder="1" applyAlignment="1">
      <alignment horizontal="left" vertical="center"/>
    </xf>
    <xf numFmtId="0" fontId="1" fillId="0" borderId="0" xfId="0" applyFont="1" applyAlignment="1">
      <alignment horizontal="center" vertical="center"/>
    </xf>
    <xf numFmtId="0" fontId="1" fillId="0" borderId="0" xfId="0" applyFont="1" applyAlignment="1">
      <alignmen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9" xfId="0" applyFont="1" applyBorder="1" applyAlignment="1">
      <alignment vertical="center"/>
    </xf>
    <xf numFmtId="3" fontId="1" fillId="0" borderId="2" xfId="0" applyNumberFormat="1" applyFont="1" applyBorder="1" applyAlignment="1">
      <alignmen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8" xfId="0" quotePrefix="1" applyFont="1" applyBorder="1" applyAlignment="1">
      <alignment horizontal="left" vertical="center"/>
    </xf>
    <xf numFmtId="0" fontId="8" fillId="0" borderId="7" xfId="0" quotePrefix="1" applyFont="1" applyBorder="1" applyAlignment="1">
      <alignment horizontal="left" vertical="center"/>
    </xf>
    <xf numFmtId="3" fontId="1" fillId="0" borderId="3" xfId="0" applyNumberFormat="1" applyFont="1" applyBorder="1" applyAlignment="1">
      <alignment horizontal="center" vertical="center"/>
    </xf>
    <xf numFmtId="0" fontId="1" fillId="0" borderId="1" xfId="0" applyFont="1" applyBorder="1" applyAlignment="1">
      <alignment horizontal="center" vertical="center"/>
    </xf>
    <xf numFmtId="3" fontId="5" fillId="0" borderId="3" xfId="0" applyNumberFormat="1" applyFont="1" applyBorder="1" applyAlignment="1">
      <alignment horizontal="center" vertical="center"/>
    </xf>
    <xf numFmtId="0" fontId="8" fillId="0" borderId="5" xfId="0" quotePrefix="1" applyFont="1" applyBorder="1" applyAlignment="1">
      <alignment horizontal="left" vertical="center"/>
    </xf>
    <xf numFmtId="3" fontId="1" fillId="0" borderId="18" xfId="0" applyNumberFormat="1" applyFont="1" applyBorder="1" applyAlignment="1">
      <alignment horizontal="center" vertical="center"/>
    </xf>
    <xf numFmtId="0" fontId="8" fillId="0" borderId="20" xfId="0" quotePrefix="1" applyFont="1" applyBorder="1" applyAlignment="1">
      <alignment horizontal="left" vertical="center"/>
    </xf>
    <xf numFmtId="3" fontId="1" fillId="0" borderId="19" xfId="0" applyNumberFormat="1" applyFont="1" applyBorder="1" applyAlignment="1">
      <alignment horizontal="center" vertical="center"/>
    </xf>
    <xf numFmtId="3" fontId="1" fillId="0" borderId="9" xfId="0" applyNumberFormat="1" applyFont="1" applyBorder="1" applyAlignment="1">
      <alignment horizontal="center" vertical="center"/>
    </xf>
    <xf numFmtId="164" fontId="1" fillId="0" borderId="3" xfId="0" applyNumberFormat="1" applyFont="1" applyBorder="1" applyAlignment="1">
      <alignment horizontal="center" vertical="center"/>
    </xf>
    <xf numFmtId="0" fontId="10" fillId="0" borderId="3" xfId="0" applyFont="1" applyBorder="1" applyAlignment="1">
      <alignment horizontal="left" vertical="center"/>
    </xf>
    <xf numFmtId="3" fontId="1" fillId="0" borderId="19" xfId="0" applyNumberFormat="1" applyFont="1" applyBorder="1" applyAlignment="1">
      <alignment vertical="center"/>
    </xf>
    <xf numFmtId="3" fontId="1" fillId="0" borderId="9" xfId="0" applyNumberFormat="1" applyFont="1" applyBorder="1" applyAlignment="1">
      <alignment vertical="center"/>
    </xf>
    <xf numFmtId="0" fontId="8" fillId="0" borderId="8" xfId="0" quotePrefix="1" applyFont="1" applyBorder="1" applyAlignment="1">
      <alignment horizontal="left" vertical="center" wrapText="1"/>
    </xf>
    <xf numFmtId="0" fontId="1" fillId="0" borderId="0" xfId="0" applyFont="1" applyAlignment="1">
      <alignment vertical="center"/>
    </xf>
    <xf numFmtId="0" fontId="8" fillId="0" borderId="0" xfId="0" quotePrefix="1" applyFont="1" applyAlignment="1">
      <alignment horizontal="left" vertical="center"/>
    </xf>
    <xf numFmtId="0" fontId="1" fillId="0" borderId="0" xfId="0" applyFont="1" applyAlignment="1">
      <alignment horizontal="center" vertical="center" wrapText="1"/>
    </xf>
    <xf numFmtId="0" fontId="1" fillId="0" borderId="14" xfId="0" applyFont="1" applyBorder="1" applyAlignment="1">
      <alignment horizontal="center" vertical="center" wrapText="1"/>
    </xf>
    <xf numFmtId="0" fontId="1" fillId="0" borderId="21" xfId="0" applyFont="1" applyBorder="1" applyAlignment="1">
      <alignment horizontal="center" vertical="center" wrapText="1"/>
    </xf>
    <xf numFmtId="3" fontId="1" fillId="0" borderId="14" xfId="0" applyNumberFormat="1" applyFont="1" applyBorder="1" applyAlignment="1">
      <alignment horizontal="center" vertical="center" wrapText="1"/>
    </xf>
    <xf numFmtId="165" fontId="1" fillId="0" borderId="14" xfId="0" applyNumberFormat="1" applyFont="1" applyBorder="1" applyAlignment="1">
      <alignment horizontal="center" vertical="center" wrapText="1"/>
    </xf>
    <xf numFmtId="164" fontId="1" fillId="0" borderId="14" xfId="0" applyNumberFormat="1" applyFont="1" applyBorder="1" applyAlignment="1">
      <alignment horizontal="center" vertical="center" wrapText="1"/>
    </xf>
    <xf numFmtId="165" fontId="1" fillId="0" borderId="19" xfId="0" applyNumberFormat="1" applyFont="1" applyBorder="1" applyAlignment="1">
      <alignment horizontal="center" vertical="center"/>
    </xf>
    <xf numFmtId="3" fontId="1" fillId="0" borderId="0" xfId="0" applyNumberFormat="1" applyFont="1" applyAlignment="1">
      <alignment horizontal="center" vertical="center"/>
    </xf>
    <xf numFmtId="166" fontId="1" fillId="0" borderId="3" xfId="0" applyNumberFormat="1" applyFont="1" applyBorder="1" applyAlignment="1">
      <alignment horizontal="center" vertical="center"/>
    </xf>
    <xf numFmtId="3" fontId="1" fillId="0" borderId="0" xfId="0" applyNumberFormat="1" applyFont="1" applyAlignment="1">
      <alignment horizontal="center" vertical="center" wrapText="1"/>
    </xf>
    <xf numFmtId="165" fontId="1" fillId="0" borderId="0" xfId="0" applyNumberFormat="1" applyFont="1" applyAlignment="1">
      <alignment horizontal="center" vertical="center"/>
    </xf>
    <xf numFmtId="0" fontId="1" fillId="0" borderId="18" xfId="0" applyFont="1" applyBorder="1" applyAlignment="1">
      <alignment horizontal="center" vertical="center" wrapText="1"/>
    </xf>
    <xf numFmtId="0" fontId="1" fillId="0" borderId="23" xfId="0" applyFont="1" applyBorder="1" applyAlignment="1">
      <alignment horizontal="left" vertical="center"/>
    </xf>
    <xf numFmtId="3" fontId="1" fillId="0" borderId="23" xfId="0" quotePrefix="1" applyNumberFormat="1" applyFont="1" applyBorder="1" applyAlignment="1">
      <alignment horizontal="center" vertical="center"/>
    </xf>
    <xf numFmtId="0" fontId="1" fillId="0" borderId="23" xfId="0" applyFont="1" applyBorder="1" applyAlignment="1">
      <alignment horizontal="center" vertical="center"/>
    </xf>
    <xf numFmtId="0" fontId="1" fillId="0" borderId="26" xfId="0" applyFont="1" applyBorder="1" applyAlignment="1">
      <alignment horizontal="left" vertical="center"/>
    </xf>
    <xf numFmtId="0" fontId="1" fillId="0" borderId="25" xfId="0" applyFont="1" applyBorder="1" applyAlignment="1">
      <alignment horizontal="left" vertical="center"/>
    </xf>
    <xf numFmtId="0" fontId="1" fillId="0" borderId="9" xfId="0" applyFont="1" applyBorder="1" applyAlignment="1">
      <alignment horizontal="left" vertical="center"/>
    </xf>
    <xf numFmtId="167" fontId="1" fillId="0" borderId="9" xfId="0" applyNumberFormat="1" applyFont="1" applyBorder="1" applyAlignment="1">
      <alignment horizontal="center" vertical="center"/>
    </xf>
    <xf numFmtId="0" fontId="8" fillId="0" borderId="0" xfId="0" applyFont="1" applyAlignment="1">
      <alignment horizontal="left" vertical="center"/>
    </xf>
    <xf numFmtId="3" fontId="1" fillId="0" borderId="3" xfId="0" applyNumberFormat="1" applyFont="1" applyBorder="1" applyAlignment="1">
      <alignment horizontal="left" vertical="center"/>
    </xf>
    <xf numFmtId="3" fontId="1" fillId="0" borderId="18" xfId="0" applyNumberFormat="1" applyFont="1" applyBorder="1" applyAlignment="1">
      <alignment horizontal="left" vertical="top" wrapText="1"/>
    </xf>
    <xf numFmtId="3" fontId="1" fillId="0" borderId="14" xfId="0" applyNumberFormat="1" applyFont="1" applyBorder="1" applyAlignment="1">
      <alignment horizontal="left" vertical="top" wrapText="1"/>
    </xf>
    <xf numFmtId="0" fontId="1" fillId="0" borderId="27" xfId="0" applyFont="1" applyBorder="1" applyAlignment="1">
      <alignment horizontal="left" vertical="center"/>
    </xf>
    <xf numFmtId="0" fontId="8" fillId="0" borderId="28" xfId="0" quotePrefix="1" applyFont="1" applyBorder="1" applyAlignment="1">
      <alignment horizontal="left" vertical="center"/>
    </xf>
    <xf numFmtId="0" fontId="1" fillId="0" borderId="8" xfId="0" applyFont="1" applyBorder="1" applyAlignment="1">
      <alignment horizontal="left" vertical="center"/>
    </xf>
    <xf numFmtId="4" fontId="1" fillId="0" borderId="0" xfId="0" applyNumberFormat="1" applyFont="1" applyAlignment="1">
      <alignment horizontal="left" vertical="center"/>
    </xf>
    <xf numFmtId="0" fontId="8" fillId="0" borderId="9" xfId="0" quotePrefix="1" applyFont="1" applyBorder="1" applyAlignment="1">
      <alignment horizontal="left" vertical="center" wrapText="1"/>
    </xf>
    <xf numFmtId="0" fontId="11" fillId="0" borderId="0" xfId="1"/>
    <xf numFmtId="0" fontId="12" fillId="0" borderId="0" xfId="1" applyFont="1" applyAlignment="1">
      <alignment vertical="center"/>
    </xf>
    <xf numFmtId="0" fontId="11" fillId="0" borderId="0" xfId="1" applyAlignment="1">
      <alignment horizontal="centerContinuous"/>
    </xf>
    <xf numFmtId="0" fontId="1" fillId="0" borderId="30" xfId="0" applyFont="1" applyBorder="1" applyAlignment="1">
      <alignment horizontal="left" vertical="center"/>
    </xf>
    <xf numFmtId="0" fontId="1" fillId="0" borderId="29" xfId="0" applyFont="1" applyBorder="1" applyAlignment="1">
      <alignment horizontal="left" vertical="center"/>
    </xf>
    <xf numFmtId="0" fontId="6" fillId="0" borderId="0" xfId="1" applyFont="1" applyAlignment="1">
      <alignment horizontal="center" vertical="center"/>
    </xf>
    <xf numFmtId="0" fontId="6" fillId="0" borderId="32" xfId="1" applyFont="1" applyBorder="1" applyAlignment="1">
      <alignment vertical="center"/>
    </xf>
    <xf numFmtId="0" fontId="6" fillId="0" borderId="35" xfId="1" applyFont="1" applyBorder="1" applyAlignment="1">
      <alignment vertical="center"/>
    </xf>
    <xf numFmtId="0" fontId="3" fillId="3" borderId="0" xfId="0" applyFont="1" applyFill="1" applyAlignment="1">
      <alignment horizontal="left"/>
    </xf>
    <xf numFmtId="0" fontId="6" fillId="0" borderId="0" xfId="1" applyFont="1" applyAlignment="1">
      <alignment vertical="center"/>
    </xf>
    <xf numFmtId="0" fontId="17" fillId="0" borderId="0" xfId="1" applyFont="1" applyAlignment="1">
      <alignment vertical="center"/>
    </xf>
    <xf numFmtId="0" fontId="13" fillId="0" borderId="0" xfId="1" applyFont="1" applyAlignment="1">
      <alignment horizontal="right"/>
    </xf>
    <xf numFmtId="49" fontId="6" fillId="0" borderId="0" xfId="1" applyNumberFormat="1" applyFont="1" applyAlignment="1">
      <alignment vertical="center"/>
    </xf>
    <xf numFmtId="49" fontId="6" fillId="0" borderId="0" xfId="1" applyNumberFormat="1" applyFont="1" applyAlignment="1">
      <alignment horizontal="center" vertical="center"/>
    </xf>
    <xf numFmtId="0" fontId="17" fillId="0" borderId="0" xfId="1" applyFont="1" applyAlignment="1">
      <alignment horizontal="centerContinuous" vertical="center"/>
    </xf>
    <xf numFmtId="0" fontId="6" fillId="0" borderId="0" xfId="1" applyFont="1" applyAlignment="1">
      <alignment horizontal="left" vertical="center"/>
    </xf>
    <xf numFmtId="164" fontId="17" fillId="0" borderId="0" xfId="1" applyNumberFormat="1" applyFont="1" applyAlignment="1">
      <alignment horizontal="center" vertical="center"/>
    </xf>
    <xf numFmtId="0" fontId="17" fillId="0" borderId="0" xfId="1" applyFont="1" applyAlignment="1">
      <alignment horizontal="left" vertical="center"/>
    </xf>
    <xf numFmtId="49" fontId="6" fillId="0" borderId="0" xfId="1" applyNumberFormat="1" applyFont="1" applyAlignment="1">
      <alignment horizontal="center" vertical="center" wrapText="1"/>
    </xf>
    <xf numFmtId="164" fontId="6" fillId="0" borderId="0" xfId="1" applyNumberFormat="1" applyFont="1" applyAlignment="1">
      <alignment horizontal="center" vertical="center"/>
    </xf>
    <xf numFmtId="0" fontId="21" fillId="0" borderId="0" xfId="1" applyFont="1" applyAlignment="1">
      <alignment horizontal="right" vertical="center"/>
    </xf>
    <xf numFmtId="0" fontId="17" fillId="0" borderId="40" xfId="1" applyFont="1" applyBorder="1" applyAlignment="1">
      <alignment horizontal="centerContinuous" vertical="center"/>
    </xf>
    <xf numFmtId="0" fontId="6" fillId="0" borderId="40" xfId="1" applyFont="1" applyBorder="1" applyAlignment="1">
      <alignment vertical="center"/>
    </xf>
    <xf numFmtId="0" fontId="17" fillId="0" borderId="41" xfId="1" applyFont="1" applyBorder="1" applyAlignment="1">
      <alignment horizontal="centerContinuous" vertical="center"/>
    </xf>
    <xf numFmtId="0" fontId="4" fillId="0" borderId="0" xfId="0" applyFont="1" applyAlignment="1">
      <alignment horizontal="left"/>
    </xf>
    <xf numFmtId="0" fontId="3" fillId="0" borderId="0" xfId="0" applyFont="1" applyAlignment="1">
      <alignment horizontal="left"/>
    </xf>
    <xf numFmtId="0" fontId="6" fillId="0" borderId="40" xfId="1" applyFont="1" applyBorder="1" applyAlignment="1">
      <alignment horizontal="left" vertical="center"/>
    </xf>
    <xf numFmtId="0" fontId="17" fillId="0" borderId="40" xfId="1" applyFont="1" applyBorder="1" applyAlignment="1">
      <alignment vertical="center"/>
    </xf>
    <xf numFmtId="0" fontId="6" fillId="0" borderId="0" xfId="1" applyFont="1" applyAlignment="1">
      <alignment vertical="center" wrapText="1"/>
    </xf>
    <xf numFmtId="0" fontId="17" fillId="0" borderId="40" xfId="1" applyFont="1" applyBorder="1" applyAlignment="1">
      <alignment horizontal="center" vertical="center"/>
    </xf>
    <xf numFmtId="3" fontId="17" fillId="0" borderId="40" xfId="1" applyNumberFormat="1" applyFont="1" applyBorder="1" applyAlignment="1">
      <alignment horizontal="center" vertical="center"/>
    </xf>
    <xf numFmtId="0" fontId="17" fillId="0" borderId="40" xfId="1" applyFont="1" applyBorder="1" applyAlignment="1">
      <alignment horizontal="left" vertical="center"/>
    </xf>
    <xf numFmtId="0" fontId="6" fillId="0" borderId="40" xfId="1" applyFont="1" applyBorder="1" applyAlignment="1">
      <alignment horizontal="justify" vertical="center" wrapText="1"/>
    </xf>
    <xf numFmtId="0" fontId="6" fillId="0" borderId="42" xfId="1" applyFont="1" applyBorder="1" applyAlignment="1">
      <alignment vertical="center" wrapText="1"/>
    </xf>
    <xf numFmtId="174" fontId="17" fillId="0" borderId="40" xfId="1" applyNumberFormat="1" applyFont="1" applyBorder="1" applyAlignment="1">
      <alignment horizontal="center" vertical="center"/>
    </xf>
    <xf numFmtId="175" fontId="17" fillId="0" borderId="40" xfId="1" applyNumberFormat="1" applyFont="1" applyBorder="1" applyAlignment="1">
      <alignment horizontal="center" vertical="center"/>
    </xf>
    <xf numFmtId="168" fontId="17" fillId="0" borderId="40" xfId="1" applyNumberFormat="1" applyFont="1" applyBorder="1" applyAlignment="1">
      <alignment horizontal="center" vertical="center"/>
    </xf>
    <xf numFmtId="168" fontId="17" fillId="0" borderId="40" xfId="1" applyNumberFormat="1" applyFont="1" applyBorder="1" applyAlignment="1">
      <alignment horizontal="center" vertical="center" wrapText="1"/>
    </xf>
    <xf numFmtId="173" fontId="17" fillId="0" borderId="0" xfId="1" applyNumberFormat="1" applyFont="1" applyAlignment="1">
      <alignment horizontal="center" vertical="center"/>
    </xf>
    <xf numFmtId="3" fontId="17" fillId="0" borderId="40" xfId="1" applyNumberFormat="1" applyFont="1" applyBorder="1" applyAlignment="1">
      <alignment horizontal="centerContinuous" vertical="center"/>
    </xf>
    <xf numFmtId="0" fontId="12" fillId="0" borderId="40" xfId="1" applyFont="1" applyBorder="1" applyAlignment="1">
      <alignment vertical="center"/>
    </xf>
    <xf numFmtId="0" fontId="12" fillId="0" borderId="41" xfId="1" applyFont="1" applyBorder="1" applyAlignment="1">
      <alignment vertical="center"/>
    </xf>
    <xf numFmtId="176" fontId="17" fillId="0" borderId="40" xfId="1" applyNumberFormat="1" applyFont="1" applyBorder="1" applyAlignment="1">
      <alignment horizontal="center" vertical="center"/>
    </xf>
    <xf numFmtId="0" fontId="6" fillId="0" borderId="41" xfId="1" applyFont="1" applyBorder="1" applyAlignment="1">
      <alignment vertical="center" wrapText="1"/>
    </xf>
    <xf numFmtId="172" fontId="17" fillId="0" borderId="41" xfId="1" applyNumberFormat="1" applyFont="1" applyBorder="1" applyAlignment="1">
      <alignment horizontal="center" vertical="center"/>
    </xf>
    <xf numFmtId="177" fontId="17" fillId="0" borderId="40" xfId="1" applyNumberFormat="1" applyFont="1" applyBorder="1" applyAlignment="1">
      <alignment horizontal="center" vertical="center"/>
    </xf>
    <xf numFmtId="2" fontId="17" fillId="0" borderId="45" xfId="1" applyNumberFormat="1" applyFont="1" applyBorder="1" applyAlignment="1">
      <alignment horizontal="center" vertical="center"/>
    </xf>
    <xf numFmtId="164" fontId="6" fillId="0" borderId="46" xfId="1" applyNumberFormat="1" applyFont="1" applyBorder="1" applyAlignment="1">
      <alignment horizontal="center" vertical="center"/>
    </xf>
    <xf numFmtId="177" fontId="17" fillId="0" borderId="45" xfId="1" applyNumberFormat="1" applyFont="1" applyBorder="1" applyAlignment="1">
      <alignment horizontal="center" vertical="center"/>
    </xf>
    <xf numFmtId="178" fontId="17" fillId="0" borderId="47" xfId="1" applyNumberFormat="1" applyFont="1" applyBorder="1" applyAlignment="1">
      <alignment horizontal="center" vertical="center"/>
    </xf>
    <xf numFmtId="49" fontId="6" fillId="0" borderId="44" xfId="1" applyNumberFormat="1" applyFont="1" applyBorder="1" applyAlignment="1">
      <alignment horizontal="center" vertical="center"/>
    </xf>
    <xf numFmtId="177" fontId="20" fillId="0" borderId="45" xfId="1" quotePrefix="1" applyNumberFormat="1" applyFont="1" applyBorder="1" applyAlignment="1">
      <alignment horizontal="center" vertical="center"/>
    </xf>
    <xf numFmtId="178" fontId="17" fillId="0" borderId="47" xfId="1" quotePrefix="1" applyNumberFormat="1" applyFont="1" applyBorder="1" applyAlignment="1">
      <alignment horizontal="center" vertical="center"/>
    </xf>
    <xf numFmtId="0" fontId="17" fillId="0" borderId="30" xfId="1" applyFont="1" applyBorder="1" applyAlignment="1">
      <alignment vertical="center" wrapText="1"/>
    </xf>
    <xf numFmtId="0" fontId="12" fillId="0" borderId="43" xfId="1" applyFont="1" applyBorder="1" applyAlignment="1">
      <alignment vertical="center"/>
    </xf>
    <xf numFmtId="0" fontId="6" fillId="0" borderId="30" xfId="1" applyFont="1" applyBorder="1" applyAlignment="1">
      <alignment vertical="center"/>
    </xf>
    <xf numFmtId="0" fontId="6" fillId="0" borderId="43" xfId="1" applyFont="1" applyBorder="1" applyAlignment="1">
      <alignment vertical="center"/>
    </xf>
    <xf numFmtId="0" fontId="6" fillId="0" borderId="46" xfId="1" applyFont="1" applyBorder="1" applyAlignment="1">
      <alignment horizontal="center" vertical="center"/>
    </xf>
    <xf numFmtId="0" fontId="12" fillId="0" borderId="50" xfId="1" applyFont="1" applyBorder="1" applyAlignment="1">
      <alignment vertical="center"/>
    </xf>
    <xf numFmtId="0" fontId="6" fillId="0" borderId="50" xfId="1" applyFont="1" applyBorder="1" applyAlignment="1">
      <alignment vertical="center"/>
    </xf>
    <xf numFmtId="0" fontId="6" fillId="0" borderId="43" xfId="1" applyFont="1" applyBorder="1" applyAlignment="1">
      <alignment horizontal="left" vertical="center"/>
    </xf>
    <xf numFmtId="0" fontId="17" fillId="0" borderId="43" xfId="1" applyFont="1" applyBorder="1" applyAlignment="1">
      <alignment horizontal="left" vertical="center"/>
    </xf>
    <xf numFmtId="3" fontId="17" fillId="0" borderId="52" xfId="1" quotePrefix="1" applyNumberFormat="1" applyFont="1" applyBorder="1" applyAlignment="1">
      <alignment horizontal="center" vertical="center"/>
    </xf>
    <xf numFmtId="3" fontId="17" fillId="0" borderId="45" xfId="1" applyNumberFormat="1" applyFont="1" applyBorder="1" applyAlignment="1">
      <alignment horizontal="center" vertical="center" wrapText="1"/>
    </xf>
    <xf numFmtId="170" fontId="17" fillId="0" borderId="45" xfId="1" applyNumberFormat="1" applyFont="1" applyBorder="1" applyAlignment="1">
      <alignment horizontal="center" vertical="center"/>
    </xf>
    <xf numFmtId="171" fontId="17" fillId="0" borderId="45" xfId="1" applyNumberFormat="1" applyFont="1" applyBorder="1" applyAlignment="1">
      <alignment horizontal="center" vertical="center"/>
    </xf>
    <xf numFmtId="172" fontId="17" fillId="0" borderId="45" xfId="1" applyNumberFormat="1" applyFont="1" applyBorder="1" applyAlignment="1">
      <alignment horizontal="center" vertical="center"/>
    </xf>
    <xf numFmtId="0" fontId="17" fillId="0" borderId="45" xfId="1" applyFont="1" applyBorder="1" applyAlignment="1">
      <alignment horizontal="center" vertical="center"/>
    </xf>
    <xf numFmtId="0" fontId="17" fillId="0" borderId="45" xfId="1" quotePrefix="1" applyFont="1" applyBorder="1" applyAlignment="1">
      <alignment horizontal="center" vertical="center"/>
    </xf>
    <xf numFmtId="0" fontId="17" fillId="0" borderId="45" xfId="1" applyFont="1" applyBorder="1" applyAlignment="1">
      <alignment horizontal="center" vertical="center" wrapText="1"/>
    </xf>
    <xf numFmtId="3" fontId="17" fillId="0" borderId="45" xfId="1" applyNumberFormat="1" applyFont="1" applyBorder="1" applyAlignment="1">
      <alignment horizontal="center" vertical="center"/>
    </xf>
    <xf numFmtId="171" fontId="17" fillId="0" borderId="45" xfId="1" quotePrefix="1" applyNumberFormat="1" applyFont="1" applyBorder="1" applyAlignment="1">
      <alignment horizontal="center" vertical="center"/>
    </xf>
    <xf numFmtId="0" fontId="6" fillId="0" borderId="49" xfId="1" applyFont="1" applyBorder="1" applyAlignment="1">
      <alignment vertical="center"/>
    </xf>
    <xf numFmtId="0" fontId="6" fillId="0" borderId="51" xfId="1" applyFont="1" applyBorder="1" applyAlignment="1">
      <alignment vertical="center"/>
    </xf>
    <xf numFmtId="0" fontId="6" fillId="0" borderId="48" xfId="1" applyFont="1" applyBorder="1" applyAlignment="1">
      <alignment vertical="center"/>
    </xf>
    <xf numFmtId="172" fontId="17" fillId="0" borderId="30" xfId="1" applyNumberFormat="1" applyFont="1" applyBorder="1" applyAlignment="1">
      <alignment horizontal="center" vertical="center"/>
    </xf>
    <xf numFmtId="0" fontId="17" fillId="0" borderId="43" xfId="1" applyFont="1" applyBorder="1" applyAlignment="1">
      <alignment horizontal="centerContinuous" vertical="center"/>
    </xf>
    <xf numFmtId="0" fontId="17" fillId="0" borderId="30" xfId="1" applyFont="1" applyBorder="1" applyAlignment="1">
      <alignment horizontal="centerContinuous" vertical="center"/>
    </xf>
    <xf numFmtId="0" fontId="6" fillId="0" borderId="49" xfId="1" applyFont="1" applyBorder="1" applyAlignment="1">
      <alignment horizontal="left" vertical="center"/>
    </xf>
    <xf numFmtId="0" fontId="6" fillId="0" borderId="43" xfId="1" applyFont="1" applyBorder="1" applyAlignment="1">
      <alignment horizontal="center" vertical="center"/>
    </xf>
    <xf numFmtId="0" fontId="17" fillId="0" borderId="43" xfId="1" applyFont="1" applyBorder="1" applyAlignment="1">
      <alignment horizontal="center" vertical="center"/>
    </xf>
    <xf numFmtId="0" fontId="17" fillId="0" borderId="43" xfId="1" applyFont="1" applyBorder="1" applyAlignment="1">
      <alignment horizontal="center" vertical="center" wrapText="1"/>
    </xf>
    <xf numFmtId="170" fontId="17" fillId="0" borderId="43" xfId="1" applyNumberFormat="1" applyFont="1" applyBorder="1" applyAlignment="1">
      <alignment horizontal="center" vertical="center"/>
    </xf>
    <xf numFmtId="171" fontId="17" fillId="0" borderId="43" xfId="1" quotePrefix="1" applyNumberFormat="1" applyFont="1" applyBorder="1" applyAlignment="1">
      <alignment horizontal="center" vertical="center"/>
    </xf>
    <xf numFmtId="172" fontId="17" fillId="0" borderId="43" xfId="1" quotePrefix="1" applyNumberFormat="1" applyFont="1" applyBorder="1" applyAlignment="1">
      <alignment horizontal="center" vertical="center"/>
    </xf>
    <xf numFmtId="173" fontId="17" fillId="0" borderId="30" xfId="1" applyNumberFormat="1" applyFont="1" applyBorder="1" applyAlignment="1">
      <alignment horizontal="center" vertical="center"/>
    </xf>
    <xf numFmtId="0" fontId="12" fillId="0" borderId="48" xfId="1" applyFont="1" applyBorder="1" applyAlignment="1">
      <alignment vertical="center"/>
    </xf>
    <xf numFmtId="0" fontId="12" fillId="0" borderId="30" xfId="1" applyFont="1" applyBorder="1" applyAlignment="1">
      <alignment vertical="center"/>
    </xf>
    <xf numFmtId="0" fontId="14" fillId="0" borderId="48" xfId="1" applyFont="1" applyBorder="1" applyAlignment="1">
      <alignment vertical="center"/>
    </xf>
    <xf numFmtId="0" fontId="20" fillId="0" borderId="48" xfId="1" applyFont="1" applyBorder="1" applyAlignment="1">
      <alignment vertical="center" wrapText="1"/>
    </xf>
    <xf numFmtId="0" fontId="6" fillId="0" borderId="39" xfId="1" applyFont="1" applyBorder="1" applyAlignment="1">
      <alignment vertical="center"/>
    </xf>
    <xf numFmtId="0" fontId="6" fillId="0" borderId="53" xfId="1" applyFont="1" applyBorder="1" applyAlignment="1">
      <alignment vertical="center"/>
    </xf>
    <xf numFmtId="178" fontId="17" fillId="0" borderId="38" xfId="1" applyNumberFormat="1" applyFont="1" applyBorder="1" applyAlignment="1">
      <alignment horizontal="center" vertical="center"/>
    </xf>
    <xf numFmtId="0" fontId="6" fillId="0" borderId="50" xfId="1" applyFont="1" applyBorder="1" applyAlignment="1">
      <alignment vertical="center" wrapText="1"/>
    </xf>
    <xf numFmtId="3" fontId="17" fillId="0" borderId="42" xfId="1" applyNumberFormat="1" applyFont="1" applyBorder="1" applyAlignment="1">
      <alignment horizontal="centerContinuous" vertical="center"/>
    </xf>
    <xf numFmtId="0" fontId="6" fillId="0" borderId="47" xfId="1" applyFont="1" applyBorder="1" applyAlignment="1">
      <alignment horizontal="center" vertical="center"/>
    </xf>
    <xf numFmtId="0" fontId="6" fillId="0" borderId="53" xfId="1" applyFont="1" applyBorder="1" applyAlignment="1">
      <alignment horizontal="center" vertical="center"/>
    </xf>
    <xf numFmtId="0" fontId="6" fillId="0" borderId="39" xfId="1" applyFont="1" applyBorder="1" applyAlignment="1">
      <alignment horizontal="centerContinuous" vertical="center"/>
    </xf>
    <xf numFmtId="0" fontId="6" fillId="0" borderId="38" xfId="1" applyFont="1" applyBorder="1" applyAlignment="1">
      <alignment horizontal="centerContinuous" vertical="center"/>
    </xf>
    <xf numFmtId="0" fontId="6" fillId="0" borderId="53" xfId="1" applyFont="1" applyBorder="1" applyAlignment="1">
      <alignment horizontal="centerContinuous" vertical="center"/>
    </xf>
    <xf numFmtId="173" fontId="17" fillId="0" borderId="38" xfId="1" applyNumberFormat="1" applyFont="1" applyBorder="1" applyAlignment="1">
      <alignment horizontal="center" vertical="center"/>
    </xf>
    <xf numFmtId="173" fontId="17" fillId="0" borderId="53" xfId="1" applyNumberFormat="1" applyFont="1" applyBorder="1" applyAlignment="1">
      <alignment horizontal="center" vertical="center"/>
    </xf>
    <xf numFmtId="0" fontId="6" fillId="0" borderId="54" xfId="1" applyFont="1" applyBorder="1" applyAlignment="1">
      <alignment vertical="center"/>
    </xf>
    <xf numFmtId="0" fontId="6" fillId="0" borderId="55" xfId="1" applyFont="1" applyBorder="1" applyAlignment="1">
      <alignment vertical="center"/>
    </xf>
    <xf numFmtId="3" fontId="17" fillId="0" borderId="45" xfId="1" quotePrefix="1" applyNumberFormat="1" applyFont="1" applyBorder="1" applyAlignment="1">
      <alignment horizontal="center" vertical="center"/>
    </xf>
    <xf numFmtId="3" fontId="17" fillId="0" borderId="43" xfId="1" quotePrefix="1" applyNumberFormat="1" applyFont="1" applyBorder="1" applyAlignment="1">
      <alignment horizontal="center" vertical="center"/>
    </xf>
    <xf numFmtId="0" fontId="17" fillId="0" borderId="56" xfId="1" quotePrefix="1" applyFont="1" applyBorder="1" applyAlignment="1">
      <alignment horizontal="center" vertical="center"/>
    </xf>
    <xf numFmtId="0" fontId="17" fillId="0" borderId="43" xfId="1" quotePrefix="1" applyFont="1" applyBorder="1" applyAlignment="1">
      <alignment horizontal="center" vertical="center"/>
    </xf>
    <xf numFmtId="173" fontId="17" fillId="0" borderId="42" xfId="1" applyNumberFormat="1" applyFont="1" applyBorder="1" applyAlignment="1">
      <alignment horizontal="center" vertical="center"/>
    </xf>
    <xf numFmtId="3" fontId="17" fillId="0" borderId="51" xfId="1" applyNumberFormat="1" applyFont="1" applyBorder="1" applyAlignment="1">
      <alignment horizontal="centerContinuous" vertical="center"/>
    </xf>
    <xf numFmtId="0" fontId="17" fillId="0" borderId="50" xfId="1" applyFont="1" applyBorder="1" applyAlignment="1">
      <alignment horizontal="centerContinuous" vertical="center"/>
    </xf>
    <xf numFmtId="3" fontId="17" fillId="0" borderId="57" xfId="1" applyNumberFormat="1" applyFont="1" applyBorder="1" applyAlignment="1">
      <alignment horizontal="centerContinuous" vertical="center"/>
    </xf>
    <xf numFmtId="2" fontId="17" fillId="0" borderId="40" xfId="1" quotePrefix="1" applyNumberFormat="1" applyFont="1" applyBorder="1" applyAlignment="1">
      <alignment horizontal="center" vertical="center"/>
    </xf>
    <xf numFmtId="0" fontId="17" fillId="0" borderId="48" xfId="1" applyFont="1" applyBorder="1" applyAlignment="1">
      <alignment vertical="center"/>
    </xf>
    <xf numFmtId="0" fontId="17" fillId="0" borderId="30" xfId="1" applyFont="1" applyBorder="1" applyAlignment="1">
      <alignment vertical="center"/>
    </xf>
    <xf numFmtId="0" fontId="20" fillId="0" borderId="48" xfId="1" applyFont="1" applyBorder="1" applyAlignment="1">
      <alignment vertical="center"/>
    </xf>
    <xf numFmtId="0" fontId="17" fillId="0" borderId="58" xfId="1" applyFont="1" applyBorder="1" applyAlignment="1">
      <alignment vertical="center"/>
    </xf>
    <xf numFmtId="0" fontId="17" fillId="0" borderId="55" xfId="1" applyFont="1" applyBorder="1" applyAlignment="1">
      <alignment vertical="center"/>
    </xf>
    <xf numFmtId="49" fontId="17" fillId="0" borderId="50" xfId="1" applyNumberFormat="1" applyFont="1" applyBorder="1" applyAlignment="1">
      <alignment horizontal="centerContinuous" vertical="center"/>
    </xf>
    <xf numFmtId="49" fontId="17" fillId="0" borderId="43" xfId="1" applyNumberFormat="1" applyFont="1" applyBorder="1" applyAlignment="1">
      <alignment horizontal="centerContinuous" vertical="center"/>
    </xf>
    <xf numFmtId="0" fontId="17" fillId="0" borderId="58" xfId="1" applyFont="1" applyBorder="1" applyAlignment="1">
      <alignment horizontal="centerContinuous" vertical="center"/>
    </xf>
    <xf numFmtId="0" fontId="17" fillId="0" borderId="55" xfId="1" applyFont="1" applyBorder="1" applyAlignment="1">
      <alignment horizontal="centerContinuous" vertical="center"/>
    </xf>
    <xf numFmtId="0" fontId="6" fillId="0" borderId="58" xfId="1" applyFont="1" applyBorder="1" applyAlignment="1">
      <alignment vertical="center"/>
    </xf>
    <xf numFmtId="0" fontId="19" fillId="0" borderId="50" xfId="1" applyFont="1" applyBorder="1" applyAlignment="1">
      <alignment horizontal="centerContinuous" vertical="center"/>
    </xf>
    <xf numFmtId="0" fontId="19" fillId="0" borderId="43" xfId="1" applyFont="1" applyBorder="1" applyAlignment="1">
      <alignment horizontal="centerContinuous" vertical="center"/>
    </xf>
    <xf numFmtId="0" fontId="17" fillId="0" borderId="38" xfId="1" applyFont="1" applyBorder="1" applyAlignment="1">
      <alignment horizontal="centerContinuous" vertical="center"/>
    </xf>
    <xf numFmtId="0" fontId="3" fillId="4" borderId="37" xfId="1" applyFont="1" applyFill="1" applyBorder="1" applyAlignment="1">
      <alignment vertical="center"/>
    </xf>
    <xf numFmtId="0" fontId="17" fillId="4" borderId="35" xfId="1" applyFont="1" applyFill="1" applyBorder="1" applyAlignment="1">
      <alignment vertical="center"/>
    </xf>
    <xf numFmtId="0" fontId="17" fillId="4" borderId="36" xfId="1" applyFont="1" applyFill="1" applyBorder="1" applyAlignment="1">
      <alignment vertical="center"/>
    </xf>
    <xf numFmtId="2" fontId="17" fillId="0" borderId="52" xfId="1" applyNumberFormat="1" applyFont="1" applyBorder="1" applyAlignment="1">
      <alignment horizontal="center" vertical="center"/>
    </xf>
    <xf numFmtId="2" fontId="17" fillId="0" borderId="52" xfId="1" quotePrefix="1" applyNumberFormat="1" applyFont="1" applyBorder="1" applyAlignment="1">
      <alignment horizontal="center" vertical="center" wrapText="1"/>
    </xf>
    <xf numFmtId="0" fontId="6" fillId="0" borderId="59" xfId="1" applyFont="1" applyBorder="1" applyAlignment="1">
      <alignment vertical="center" wrapText="1"/>
    </xf>
    <xf numFmtId="172" fontId="17" fillId="0" borderId="51" xfId="1" applyNumberFormat="1" applyFont="1" applyBorder="1" applyAlignment="1">
      <alignment horizontal="center" vertical="center"/>
    </xf>
    <xf numFmtId="0" fontId="6" fillId="0" borderId="52" xfId="1" applyFont="1" applyBorder="1" applyAlignment="1">
      <alignment vertical="center"/>
    </xf>
    <xf numFmtId="0" fontId="6" fillId="0" borderId="45" xfId="1" applyFont="1" applyBorder="1" applyAlignment="1">
      <alignment vertical="center"/>
    </xf>
    <xf numFmtId="0" fontId="6" fillId="0" borderId="57" xfId="1" applyFont="1" applyBorder="1" applyAlignment="1">
      <alignment vertical="center"/>
    </xf>
    <xf numFmtId="0" fontId="17" fillId="0" borderId="0" xfId="1" applyFont="1"/>
    <xf numFmtId="0" fontId="11" fillId="0" borderId="58" xfId="1" applyBorder="1"/>
    <xf numFmtId="0" fontId="6" fillId="0" borderId="62" xfId="1" applyFont="1" applyBorder="1" applyAlignment="1">
      <alignment vertical="center"/>
    </xf>
    <xf numFmtId="0" fontId="11" fillId="0" borderId="62" xfId="1" applyBorder="1"/>
    <xf numFmtId="0" fontId="11" fillId="0" borderId="35" xfId="1" applyBorder="1"/>
    <xf numFmtId="1" fontId="6" fillId="0" borderId="0" xfId="1" applyNumberFormat="1" applyFont="1" applyAlignment="1">
      <alignment horizontal="center" vertical="center"/>
    </xf>
    <xf numFmtId="0" fontId="17" fillId="0" borderId="48" xfId="1" applyFont="1" applyBorder="1" applyAlignment="1">
      <alignment horizontal="left" vertical="center" wrapText="1"/>
    </xf>
    <xf numFmtId="0" fontId="17" fillId="0" borderId="38" xfId="1" applyFont="1" applyBorder="1"/>
    <xf numFmtId="0" fontId="17" fillId="4" borderId="0" xfId="1" applyFont="1" applyFill="1"/>
    <xf numFmtId="0" fontId="17" fillId="4" borderId="38" xfId="1" applyFont="1" applyFill="1" applyBorder="1"/>
    <xf numFmtId="164" fontId="17" fillId="0" borderId="71" xfId="1" applyNumberFormat="1" applyFont="1" applyBorder="1" applyAlignment="1">
      <alignment horizontal="center" vertical="center"/>
    </xf>
    <xf numFmtId="164" fontId="17" fillId="0" borderId="64" xfId="1" applyNumberFormat="1" applyFont="1" applyBorder="1" applyAlignment="1">
      <alignment horizontal="center" vertical="center"/>
    </xf>
    <xf numFmtId="164" fontId="17" fillId="0" borderId="67" xfId="1" applyNumberFormat="1" applyFont="1" applyBorder="1" applyAlignment="1">
      <alignment horizontal="center" vertical="center"/>
    </xf>
    <xf numFmtId="164" fontId="17" fillId="0" borderId="50" xfId="1" applyNumberFormat="1" applyFont="1" applyBorder="1" applyAlignment="1">
      <alignment horizontal="center" vertical="center"/>
    </xf>
    <xf numFmtId="1" fontId="17" fillId="0" borderId="71" xfId="1" applyNumberFormat="1" applyFont="1" applyBorder="1" applyAlignment="1">
      <alignment horizontal="center" vertical="center"/>
    </xf>
    <xf numFmtId="1" fontId="17" fillId="0" borderId="64" xfId="1" applyNumberFormat="1" applyFont="1" applyBorder="1" applyAlignment="1">
      <alignment horizontal="center" vertical="center"/>
    </xf>
    <xf numFmtId="164" fontId="17" fillId="0" borderId="72" xfId="1" applyNumberFormat="1" applyFont="1" applyBorder="1" applyAlignment="1">
      <alignment horizontal="center" vertical="center"/>
    </xf>
    <xf numFmtId="164" fontId="17" fillId="0" borderId="68" xfId="1" applyNumberFormat="1" applyFont="1" applyBorder="1" applyAlignment="1">
      <alignment horizontal="center" vertical="center"/>
    </xf>
    <xf numFmtId="164" fontId="17" fillId="0" borderId="69" xfId="1" applyNumberFormat="1" applyFont="1" applyBorder="1" applyAlignment="1">
      <alignment horizontal="center" vertical="center"/>
    </xf>
    <xf numFmtId="164" fontId="17" fillId="0" borderId="74" xfId="1" applyNumberFormat="1" applyFont="1" applyBorder="1" applyAlignment="1">
      <alignment horizontal="center" vertical="center"/>
    </xf>
    <xf numFmtId="164" fontId="17" fillId="0" borderId="55" xfId="1" applyNumberFormat="1" applyFont="1" applyBorder="1" applyAlignment="1">
      <alignment horizontal="center" vertical="center"/>
    </xf>
    <xf numFmtId="1" fontId="17" fillId="0" borderId="50" xfId="1" applyNumberFormat="1" applyFont="1" applyBorder="1" applyAlignment="1">
      <alignment horizontal="center" vertical="center"/>
    </xf>
    <xf numFmtId="164" fontId="20" fillId="0" borderId="50" xfId="1" applyNumberFormat="1" applyFont="1" applyBorder="1" applyAlignment="1">
      <alignment horizontal="center" vertical="center"/>
    </xf>
    <xf numFmtId="164" fontId="17" fillId="0" borderId="66" xfId="1" applyNumberFormat="1" applyFont="1" applyBorder="1" applyAlignment="1">
      <alignment horizontal="center" vertical="center"/>
    </xf>
    <xf numFmtId="164" fontId="17" fillId="0" borderId="80" xfId="1" applyNumberFormat="1" applyFont="1" applyBorder="1" applyAlignment="1">
      <alignment horizontal="center" vertical="center"/>
    </xf>
    <xf numFmtId="164" fontId="17" fillId="0" borderId="81" xfId="1" applyNumberFormat="1" applyFont="1" applyBorder="1" applyAlignment="1">
      <alignment horizontal="center" vertical="center"/>
    </xf>
    <xf numFmtId="164" fontId="17" fillId="0" borderId="84" xfId="1" applyNumberFormat="1" applyFont="1" applyBorder="1" applyAlignment="1">
      <alignment horizontal="center" vertical="center"/>
    </xf>
    <xf numFmtId="164" fontId="17" fillId="0" borderId="70" xfId="1" applyNumberFormat="1" applyFont="1" applyBorder="1" applyAlignment="1">
      <alignment horizontal="center" vertical="center"/>
    </xf>
    <xf numFmtId="0" fontId="6" fillId="0" borderId="35" xfId="1" applyFont="1" applyBorder="1"/>
    <xf numFmtId="0" fontId="6" fillId="0" borderId="34" xfId="1" applyFont="1" applyBorder="1"/>
    <xf numFmtId="0" fontId="6" fillId="0" borderId="78" xfId="1" applyFont="1" applyBorder="1" applyAlignment="1">
      <alignment vertical="center"/>
    </xf>
    <xf numFmtId="0" fontId="6" fillId="0" borderId="33" xfId="1" applyFont="1" applyBorder="1" applyAlignment="1">
      <alignment horizontal="centerContinuous" vertical="center"/>
    </xf>
    <xf numFmtId="0" fontId="6" fillId="0" borderId="35" xfId="1" applyFont="1" applyBorder="1" applyAlignment="1">
      <alignment horizontal="centerContinuous"/>
    </xf>
    <xf numFmtId="0" fontId="6" fillId="0" borderId="34" xfId="1" applyFont="1" applyBorder="1" applyAlignment="1">
      <alignment horizontal="centerContinuous" vertical="center"/>
    </xf>
    <xf numFmtId="0" fontId="18" fillId="0" borderId="34" xfId="1" applyFont="1" applyBorder="1" applyAlignment="1">
      <alignment horizontal="centerContinuous" vertical="center"/>
    </xf>
    <xf numFmtId="0" fontId="6" fillId="0" borderId="33" xfId="1" applyFont="1" applyBorder="1" applyAlignment="1">
      <alignment vertical="center"/>
    </xf>
    <xf numFmtId="0" fontId="6" fillId="0" borderId="46" xfId="1" applyFont="1" applyBorder="1" applyAlignment="1">
      <alignment vertical="center"/>
    </xf>
    <xf numFmtId="0" fontId="6" fillId="0" borderId="79" xfId="1" applyFont="1" applyBorder="1" applyAlignment="1">
      <alignment vertical="center"/>
    </xf>
    <xf numFmtId="0" fontId="6" fillId="0" borderId="36" xfId="1" applyFont="1" applyBorder="1" applyAlignment="1">
      <alignment horizontal="center" vertical="center"/>
    </xf>
    <xf numFmtId="0" fontId="6" fillId="0" borderId="44" xfId="1" applyFont="1" applyBorder="1" applyAlignment="1">
      <alignment horizontal="center" vertical="center"/>
    </xf>
    <xf numFmtId="0" fontId="6" fillId="0" borderId="33" xfId="1" applyFont="1" applyBorder="1" applyAlignment="1">
      <alignment horizontal="center" vertical="center"/>
    </xf>
    <xf numFmtId="0" fontId="6" fillId="0" borderId="31" xfId="1" applyFont="1" applyBorder="1" applyAlignment="1">
      <alignment horizontal="center" vertical="center"/>
    </xf>
    <xf numFmtId="169" fontId="6" fillId="0" borderId="79" xfId="1" applyNumberFormat="1" applyFont="1" applyBorder="1" applyAlignment="1">
      <alignment horizontal="center" vertical="center"/>
    </xf>
    <xf numFmtId="0" fontId="6" fillId="0" borderId="34" xfId="1" applyFont="1" applyBorder="1" applyAlignment="1">
      <alignment vertical="center"/>
    </xf>
    <xf numFmtId="0" fontId="6" fillId="0" borderId="34" xfId="1" applyFont="1" applyBorder="1" applyAlignment="1">
      <alignment horizontal="center" vertical="center"/>
    </xf>
    <xf numFmtId="169" fontId="6" fillId="0" borderId="34" xfId="1" applyNumberFormat="1" applyFont="1" applyBorder="1" applyAlignment="1">
      <alignment horizontal="center" vertical="center"/>
    </xf>
    <xf numFmtId="0" fontId="6" fillId="0" borderId="37" xfId="1" applyFont="1" applyBorder="1"/>
    <xf numFmtId="1" fontId="17" fillId="0" borderId="66" xfId="1" applyNumberFormat="1" applyFont="1" applyBorder="1" applyAlignment="1">
      <alignment horizontal="center" vertical="center"/>
    </xf>
    <xf numFmtId="1" fontId="17" fillId="0" borderId="80" xfId="1" applyNumberFormat="1" applyFont="1" applyBorder="1" applyAlignment="1">
      <alignment horizontal="center" vertical="center"/>
    </xf>
    <xf numFmtId="0" fontId="17" fillId="0" borderId="37" xfId="1" applyFont="1" applyBorder="1" applyAlignment="1">
      <alignment horizontal="left" vertical="center" wrapText="1"/>
    </xf>
    <xf numFmtId="164" fontId="17" fillId="0" borderId="73" xfId="1" applyNumberFormat="1" applyFont="1" applyBorder="1" applyAlignment="1">
      <alignment horizontal="center" vertical="center"/>
    </xf>
    <xf numFmtId="164" fontId="17" fillId="0" borderId="82" xfId="1" applyNumberFormat="1" applyFont="1" applyBorder="1" applyAlignment="1">
      <alignment horizontal="center" vertical="center"/>
    </xf>
    <xf numFmtId="1" fontId="17" fillId="0" borderId="0" xfId="1" applyNumberFormat="1" applyFont="1" applyAlignment="1">
      <alignment horizontal="center" vertical="center"/>
    </xf>
    <xf numFmtId="164" fontId="17" fillId="0" borderId="41" xfId="1" applyNumberFormat="1" applyFont="1" applyBorder="1" applyAlignment="1">
      <alignment horizontal="center" vertical="center"/>
    </xf>
    <xf numFmtId="164" fontId="17" fillId="0" borderId="62" xfId="1" applyNumberFormat="1" applyFont="1" applyBorder="1" applyAlignment="1">
      <alignment horizontal="center" vertical="center"/>
    </xf>
    <xf numFmtId="1" fontId="17" fillId="5" borderId="30" xfId="1" applyNumberFormat="1" applyFont="1" applyFill="1" applyBorder="1" applyAlignment="1">
      <alignment horizontal="center" vertical="center"/>
    </xf>
    <xf numFmtId="1" fontId="17" fillId="5" borderId="66" xfId="1" applyNumberFormat="1" applyFont="1" applyFill="1" applyBorder="1" applyAlignment="1">
      <alignment horizontal="center" vertical="center"/>
    </xf>
    <xf numFmtId="1" fontId="17" fillId="5" borderId="64" xfId="1" applyNumberFormat="1" applyFont="1" applyFill="1" applyBorder="1" applyAlignment="1">
      <alignment horizontal="center" vertical="center"/>
    </xf>
    <xf numFmtId="1" fontId="17" fillId="5" borderId="80" xfId="1" applyNumberFormat="1" applyFont="1" applyFill="1" applyBorder="1" applyAlignment="1">
      <alignment horizontal="center" vertical="center"/>
    </xf>
    <xf numFmtId="164" fontId="17" fillId="5" borderId="50" xfId="1" applyNumberFormat="1" applyFont="1" applyFill="1" applyBorder="1" applyAlignment="1">
      <alignment horizontal="center" vertical="center"/>
    </xf>
    <xf numFmtId="164" fontId="17" fillId="5" borderId="73" xfId="1" applyNumberFormat="1" applyFont="1" applyFill="1" applyBorder="1" applyAlignment="1">
      <alignment horizontal="center" vertical="center"/>
    </xf>
    <xf numFmtId="164" fontId="17" fillId="5" borderId="74" xfId="1" applyNumberFormat="1" applyFont="1" applyFill="1" applyBorder="1" applyAlignment="1">
      <alignment horizontal="center" vertical="center"/>
    </xf>
    <xf numFmtId="164" fontId="17" fillId="5" borderId="82" xfId="1" applyNumberFormat="1" applyFont="1" applyFill="1" applyBorder="1" applyAlignment="1">
      <alignment horizontal="center" vertical="center"/>
    </xf>
    <xf numFmtId="164" fontId="17" fillId="5" borderId="55" xfId="1" applyNumberFormat="1" applyFont="1" applyFill="1" applyBorder="1" applyAlignment="1">
      <alignment horizontal="center" vertical="center"/>
    </xf>
    <xf numFmtId="1" fontId="17" fillId="5" borderId="70" xfId="1" applyNumberFormat="1" applyFont="1" applyFill="1" applyBorder="1" applyAlignment="1">
      <alignment horizontal="center" vertical="center"/>
    </xf>
    <xf numFmtId="1" fontId="17" fillId="5" borderId="68" xfId="1" applyNumberFormat="1" applyFont="1" applyFill="1" applyBorder="1" applyAlignment="1">
      <alignment horizontal="center" vertical="center"/>
    </xf>
    <xf numFmtId="1" fontId="17" fillId="5" borderId="81" xfId="1" applyNumberFormat="1" applyFont="1" applyFill="1" applyBorder="1" applyAlignment="1">
      <alignment horizontal="center" vertical="center"/>
    </xf>
    <xf numFmtId="164" fontId="17" fillId="5" borderId="63" xfId="1" applyNumberFormat="1" applyFont="1" applyFill="1" applyBorder="1" applyAlignment="1">
      <alignment horizontal="center" vertical="center"/>
    </xf>
    <xf numFmtId="164" fontId="17" fillId="5" borderId="66" xfId="1" applyNumberFormat="1" applyFont="1" applyFill="1" applyBorder="1" applyAlignment="1">
      <alignment horizontal="center" vertical="center"/>
    </xf>
    <xf numFmtId="164" fontId="17" fillId="5" borderId="64" xfId="1" applyNumberFormat="1" applyFont="1" applyFill="1" applyBorder="1" applyAlignment="1">
      <alignment horizontal="center" vertical="center"/>
    </xf>
    <xf numFmtId="164" fontId="17" fillId="5" borderId="80" xfId="1" applyNumberFormat="1" applyFont="1" applyFill="1" applyBorder="1" applyAlignment="1">
      <alignment horizontal="center" vertical="center"/>
    </xf>
    <xf numFmtId="1" fontId="17" fillId="5" borderId="50" xfId="1" applyNumberFormat="1" applyFont="1" applyFill="1" applyBorder="1" applyAlignment="1">
      <alignment horizontal="center" vertical="center"/>
    </xf>
    <xf numFmtId="1" fontId="17" fillId="5" borderId="85" xfId="1" applyNumberFormat="1" applyFont="1" applyFill="1" applyBorder="1" applyAlignment="1">
      <alignment horizontal="center" vertical="center"/>
    </xf>
    <xf numFmtId="164" fontId="17" fillId="0" borderId="86" xfId="1" applyNumberFormat="1" applyFont="1" applyBorder="1" applyAlignment="1">
      <alignment horizontal="center" vertical="center"/>
    </xf>
    <xf numFmtId="164" fontId="17" fillId="5" borderId="41" xfId="1" applyNumberFormat="1" applyFont="1" applyFill="1" applyBorder="1" applyAlignment="1">
      <alignment horizontal="center" vertical="center"/>
    </xf>
    <xf numFmtId="164" fontId="17" fillId="5" borderId="67" xfId="1" applyNumberFormat="1" applyFont="1" applyFill="1" applyBorder="1" applyAlignment="1">
      <alignment horizontal="center" vertical="center"/>
    </xf>
    <xf numFmtId="164" fontId="17" fillId="0" borderId="87" xfId="1" applyNumberFormat="1" applyFont="1" applyBorder="1" applyAlignment="1">
      <alignment horizontal="center" vertical="center"/>
    </xf>
    <xf numFmtId="1" fontId="17" fillId="5" borderId="74" xfId="1" applyNumberFormat="1" applyFont="1" applyFill="1" applyBorder="1" applyAlignment="1">
      <alignment horizontal="center" vertical="center"/>
    </xf>
    <xf numFmtId="1" fontId="17" fillId="5" borderId="48" xfId="1" applyNumberFormat="1" applyFont="1" applyFill="1" applyBorder="1" applyAlignment="1">
      <alignment horizontal="center" vertical="center"/>
    </xf>
    <xf numFmtId="1" fontId="17" fillId="5" borderId="75" xfId="1" applyNumberFormat="1" applyFont="1" applyFill="1" applyBorder="1" applyAlignment="1">
      <alignment horizontal="center" vertical="center"/>
    </xf>
    <xf numFmtId="164" fontId="17" fillId="5" borderId="71" xfId="1" applyNumberFormat="1" applyFont="1" applyFill="1" applyBorder="1" applyAlignment="1">
      <alignment horizontal="center" vertical="center"/>
    </xf>
    <xf numFmtId="164" fontId="17" fillId="0" borderId="61" xfId="1" applyNumberFormat="1" applyFont="1" applyBorder="1" applyAlignment="1">
      <alignment horizontal="center" vertical="center"/>
    </xf>
    <xf numFmtId="1" fontId="17" fillId="5" borderId="88" xfId="1" applyNumberFormat="1" applyFont="1" applyFill="1" applyBorder="1" applyAlignment="1">
      <alignment horizontal="center" vertical="center"/>
    </xf>
    <xf numFmtId="164" fontId="17" fillId="0" borderId="89" xfId="1" applyNumberFormat="1" applyFont="1" applyBorder="1" applyAlignment="1">
      <alignment horizontal="center" vertical="center"/>
    </xf>
    <xf numFmtId="1" fontId="17" fillId="5" borderId="90" xfId="1" applyNumberFormat="1" applyFont="1" applyFill="1" applyBorder="1" applyAlignment="1">
      <alignment horizontal="center" vertical="center"/>
    </xf>
    <xf numFmtId="164" fontId="17" fillId="0" borderId="51" xfId="1" applyNumberFormat="1" applyFont="1" applyBorder="1" applyAlignment="1">
      <alignment horizontal="center" vertical="center"/>
    </xf>
    <xf numFmtId="164" fontId="17" fillId="5" borderId="51" xfId="1" applyNumberFormat="1" applyFont="1" applyFill="1" applyBorder="1" applyAlignment="1">
      <alignment horizontal="center" vertical="center"/>
    </xf>
    <xf numFmtId="164" fontId="17" fillId="5" borderId="65" xfId="1" applyNumberFormat="1" applyFont="1" applyFill="1" applyBorder="1" applyAlignment="1">
      <alignment horizontal="center" vertical="center"/>
    </xf>
    <xf numFmtId="164" fontId="17" fillId="5" borderId="61" xfId="1" applyNumberFormat="1" applyFont="1" applyFill="1" applyBorder="1" applyAlignment="1">
      <alignment horizontal="center" vertical="center"/>
    </xf>
    <xf numFmtId="164" fontId="17" fillId="5" borderId="62" xfId="1" applyNumberFormat="1" applyFont="1" applyFill="1" applyBorder="1" applyAlignment="1">
      <alignment horizontal="center" vertical="center"/>
    </xf>
    <xf numFmtId="164" fontId="17" fillId="5" borderId="72" xfId="1" applyNumberFormat="1" applyFont="1" applyFill="1" applyBorder="1" applyAlignment="1">
      <alignment horizontal="center" vertical="center"/>
    </xf>
    <xf numFmtId="164" fontId="17" fillId="5" borderId="54" xfId="1" applyNumberFormat="1" applyFont="1" applyFill="1" applyBorder="1" applyAlignment="1">
      <alignment horizontal="center" vertical="center"/>
    </xf>
    <xf numFmtId="164" fontId="17" fillId="5" borderId="69" xfId="1" applyNumberFormat="1" applyFont="1" applyFill="1" applyBorder="1" applyAlignment="1">
      <alignment horizontal="center" vertical="center"/>
    </xf>
    <xf numFmtId="164" fontId="17" fillId="5" borderId="68" xfId="1" applyNumberFormat="1" applyFont="1" applyFill="1" applyBorder="1" applyAlignment="1">
      <alignment horizontal="center" vertical="center"/>
    </xf>
    <xf numFmtId="164" fontId="17" fillId="5" borderId="75" xfId="1" applyNumberFormat="1" applyFont="1" applyFill="1" applyBorder="1" applyAlignment="1">
      <alignment horizontal="center" vertical="center"/>
    </xf>
    <xf numFmtId="164" fontId="17" fillId="5" borderId="58" xfId="1" applyNumberFormat="1" applyFont="1" applyFill="1" applyBorder="1" applyAlignment="1">
      <alignment horizontal="center" vertical="center"/>
    </xf>
    <xf numFmtId="164" fontId="17" fillId="0" borderId="85" xfId="1" applyNumberFormat="1" applyFont="1" applyBorder="1" applyAlignment="1">
      <alignment horizontal="center" vertical="center"/>
    </xf>
    <xf numFmtId="164" fontId="17" fillId="5" borderId="86" xfId="1" applyNumberFormat="1" applyFont="1" applyFill="1" applyBorder="1" applyAlignment="1">
      <alignment horizontal="center" vertical="center"/>
    </xf>
    <xf numFmtId="164" fontId="17" fillId="5" borderId="87" xfId="1" applyNumberFormat="1" applyFont="1" applyFill="1" applyBorder="1" applyAlignment="1">
      <alignment horizontal="center" vertical="center"/>
    </xf>
    <xf numFmtId="164" fontId="17" fillId="0" borderId="90" xfId="1" applyNumberFormat="1" applyFont="1" applyBorder="1" applyAlignment="1">
      <alignment horizontal="center" vertical="center"/>
    </xf>
    <xf numFmtId="164" fontId="17" fillId="0" borderId="54" xfId="1" applyNumberFormat="1" applyFont="1" applyBorder="1" applyAlignment="1">
      <alignment horizontal="center" vertical="center"/>
    </xf>
    <xf numFmtId="1" fontId="17" fillId="0" borderId="86" xfId="1" applyNumberFormat="1" applyFont="1" applyBorder="1" applyAlignment="1">
      <alignment horizontal="center" vertical="center"/>
    </xf>
    <xf numFmtId="164" fontId="20" fillId="0" borderId="86" xfId="1" applyNumberFormat="1" applyFont="1" applyBorder="1" applyAlignment="1">
      <alignment horizontal="center" vertical="center"/>
    </xf>
    <xf numFmtId="1" fontId="17" fillId="5" borderId="86" xfId="1" applyNumberFormat="1" applyFont="1" applyFill="1" applyBorder="1" applyAlignment="1">
      <alignment horizontal="center" vertical="center"/>
    </xf>
    <xf numFmtId="164" fontId="20" fillId="0" borderId="64" xfId="1" applyNumberFormat="1" applyFont="1" applyBorder="1" applyAlignment="1">
      <alignment horizontal="center" vertical="center"/>
    </xf>
    <xf numFmtId="164" fontId="20" fillId="0" borderId="71" xfId="1" applyNumberFormat="1" applyFont="1" applyBorder="1" applyAlignment="1">
      <alignment horizontal="center" vertical="center"/>
    </xf>
    <xf numFmtId="1" fontId="17" fillId="5" borderId="71" xfId="1" applyNumberFormat="1" applyFont="1" applyFill="1" applyBorder="1" applyAlignment="1">
      <alignment horizontal="center" vertical="center"/>
    </xf>
    <xf numFmtId="1" fontId="17" fillId="5" borderId="40" xfId="1" applyNumberFormat="1" applyFont="1" applyFill="1" applyBorder="1" applyAlignment="1">
      <alignment horizontal="center" vertical="center"/>
    </xf>
    <xf numFmtId="1" fontId="17" fillId="5" borderId="82" xfId="1" applyNumberFormat="1" applyFont="1" applyFill="1" applyBorder="1" applyAlignment="1">
      <alignment horizontal="center" vertical="center"/>
    </xf>
    <xf numFmtId="164" fontId="17" fillId="0" borderId="34" xfId="1" applyNumberFormat="1" applyFont="1" applyBorder="1" applyAlignment="1">
      <alignment horizontal="center" vertical="center"/>
    </xf>
    <xf numFmtId="164" fontId="6" fillId="0" borderId="34" xfId="1" applyNumberFormat="1" applyFont="1" applyBorder="1" applyAlignment="1">
      <alignment horizontal="center" vertical="center"/>
    </xf>
    <xf numFmtId="0" fontId="17" fillId="0" borderId="35" xfId="1" applyFont="1" applyBorder="1"/>
    <xf numFmtId="164" fontId="17" fillId="0" borderId="38" xfId="1" applyNumberFormat="1" applyFont="1" applyBorder="1" applyAlignment="1">
      <alignment horizontal="center" vertical="center"/>
    </xf>
    <xf numFmtId="3" fontId="2" fillId="0" borderId="19" xfId="0" applyNumberFormat="1" applyFont="1" applyBorder="1" applyAlignment="1">
      <alignment horizontal="center" vertical="center"/>
    </xf>
    <xf numFmtId="0" fontId="17" fillId="0" borderId="30" xfId="1" applyFont="1" applyBorder="1" applyAlignment="1">
      <alignment horizontal="center" vertical="center"/>
    </xf>
    <xf numFmtId="0" fontId="6" fillId="0" borderId="46" xfId="1" applyFont="1" applyBorder="1" applyAlignment="1">
      <alignment horizontal="center" vertical="center" wrapText="1"/>
    </xf>
    <xf numFmtId="0" fontId="3" fillId="5" borderId="35" xfId="1" applyFont="1" applyFill="1" applyBorder="1" applyAlignment="1">
      <alignment vertical="center"/>
    </xf>
    <xf numFmtId="0" fontId="2" fillId="5" borderId="35" xfId="1" applyFont="1" applyFill="1" applyBorder="1" applyAlignment="1">
      <alignment vertical="center"/>
    </xf>
    <xf numFmtId="0" fontId="2" fillId="5" borderId="36" xfId="1" applyFont="1" applyFill="1" applyBorder="1" applyAlignment="1">
      <alignment vertical="center"/>
    </xf>
    <xf numFmtId="0" fontId="6" fillId="5" borderId="0" xfId="1" applyFont="1" applyFill="1" applyAlignment="1">
      <alignment vertical="center"/>
    </xf>
    <xf numFmtId="0" fontId="12" fillId="5" borderId="0" xfId="1" applyFont="1" applyFill="1" applyAlignment="1">
      <alignment vertical="center"/>
    </xf>
    <xf numFmtId="0" fontId="12" fillId="5" borderId="30" xfId="1" applyFont="1" applyFill="1" applyBorder="1" applyAlignment="1">
      <alignment vertical="center"/>
    </xf>
    <xf numFmtId="3" fontId="17" fillId="5" borderId="0" xfId="1" applyNumberFormat="1" applyFont="1" applyFill="1" applyAlignment="1">
      <alignment horizontal="center" vertical="center"/>
    </xf>
    <xf numFmtId="3" fontId="17" fillId="5" borderId="30" xfId="1" quotePrefix="1" applyNumberFormat="1" applyFont="1" applyFill="1" applyBorder="1" applyAlignment="1">
      <alignment horizontal="center" vertical="center"/>
    </xf>
    <xf numFmtId="0" fontId="6" fillId="5" borderId="37" xfId="1" applyFont="1" applyFill="1" applyBorder="1" applyAlignment="1">
      <alignment vertical="center"/>
    </xf>
    <xf numFmtId="0" fontId="6" fillId="5" borderId="48" xfId="1" applyFont="1" applyFill="1" applyBorder="1" applyAlignment="1">
      <alignment vertical="center"/>
    </xf>
    <xf numFmtId="0" fontId="6" fillId="5" borderId="48" xfId="1" applyFont="1" applyFill="1" applyBorder="1" applyAlignment="1">
      <alignment horizontal="left" vertical="center" wrapText="1"/>
    </xf>
    <xf numFmtId="0" fontId="6" fillId="5" borderId="48" xfId="1" applyFont="1" applyFill="1" applyBorder="1" applyAlignment="1">
      <alignment horizontal="left" vertical="center"/>
    </xf>
    <xf numFmtId="0" fontId="17" fillId="0" borderId="49" xfId="1" applyFont="1" applyBorder="1" applyAlignment="1">
      <alignment horizontal="center" vertical="center"/>
    </xf>
    <xf numFmtId="0" fontId="17" fillId="5" borderId="0" xfId="1" applyFont="1" applyFill="1" applyAlignment="1">
      <alignment horizontal="left" vertical="center"/>
    </xf>
    <xf numFmtId="3" fontId="17" fillId="5" borderId="30" xfId="1" applyNumberFormat="1" applyFont="1" applyFill="1" applyBorder="1" applyAlignment="1">
      <alignment horizontal="center" vertical="center"/>
    </xf>
    <xf numFmtId="0" fontId="6" fillId="5" borderId="0" xfId="1" applyFont="1" applyFill="1" applyAlignment="1">
      <alignment horizontal="left" vertical="center" wrapText="1"/>
    </xf>
    <xf numFmtId="0" fontId="6" fillId="0" borderId="42" xfId="1" applyFont="1" applyBorder="1" applyAlignment="1">
      <alignment vertical="center"/>
    </xf>
    <xf numFmtId="3" fontId="17" fillId="0" borderId="0" xfId="1" applyNumberFormat="1" applyFont="1" applyAlignment="1">
      <alignment horizontal="center" vertical="center"/>
    </xf>
    <xf numFmtId="0" fontId="17" fillId="5" borderId="30" xfId="1" applyFont="1" applyFill="1" applyBorder="1" applyAlignment="1">
      <alignment horizontal="center" vertical="center" wrapText="1"/>
    </xf>
    <xf numFmtId="175" fontId="17" fillId="0" borderId="49" xfId="1" applyNumberFormat="1" applyFont="1" applyBorder="1" applyAlignment="1">
      <alignment horizontal="center" vertical="center"/>
    </xf>
    <xf numFmtId="14" fontId="17" fillId="0" borderId="40" xfId="1" applyNumberFormat="1" applyFont="1" applyBorder="1" applyAlignment="1">
      <alignment horizontal="left" vertical="center"/>
    </xf>
    <xf numFmtId="4" fontId="5" fillId="5" borderId="2" xfId="0" applyNumberFormat="1" applyFont="1" applyFill="1" applyBorder="1" applyAlignment="1">
      <alignment horizontal="center" vertical="center"/>
    </xf>
    <xf numFmtId="4" fontId="5" fillId="5" borderId="9" xfId="0" applyNumberFormat="1" applyFont="1" applyFill="1" applyBorder="1" applyAlignment="1">
      <alignment horizontal="center" vertical="center"/>
    </xf>
    <xf numFmtId="14" fontId="1" fillId="0" borderId="3" xfId="0" applyNumberFormat="1"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3" fontId="1" fillId="0" borderId="3" xfId="0" applyNumberFormat="1" applyFont="1" applyBorder="1" applyAlignment="1" applyProtection="1">
      <alignment horizontal="center" vertical="center"/>
      <protection locked="0"/>
    </xf>
    <xf numFmtId="165" fontId="1" fillId="0" borderId="3" xfId="0" applyNumberFormat="1" applyFont="1" applyBorder="1" applyAlignment="1" applyProtection="1">
      <alignment horizontal="center" vertical="center"/>
      <protection locked="0"/>
    </xf>
    <xf numFmtId="3" fontId="1" fillId="0" borderId="19" xfId="0" applyNumberFormat="1"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3" fontId="1" fillId="0" borderId="18" xfId="0" applyNumberFormat="1" applyFont="1" applyBorder="1" applyAlignment="1" applyProtection="1">
      <alignment horizontal="center" vertical="center"/>
      <protection locked="0"/>
    </xf>
    <xf numFmtId="3" fontId="1" fillId="0" borderId="18" xfId="0" applyNumberFormat="1"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3" xfId="0" applyFont="1" applyBorder="1" applyAlignment="1" applyProtection="1">
      <alignment horizontal="left" vertical="center"/>
      <protection locked="0"/>
    </xf>
    <xf numFmtId="3" fontId="1" fillId="0" borderId="9" xfId="0" applyNumberFormat="1" applyFont="1" applyBorder="1" applyAlignment="1" applyProtection="1">
      <alignment vertical="center"/>
      <protection locked="0"/>
    </xf>
    <xf numFmtId="3" fontId="1" fillId="0" borderId="14" xfId="0" applyNumberFormat="1" applyFont="1" applyBorder="1" applyAlignment="1" applyProtection="1">
      <alignment horizontal="center" vertical="center" wrapText="1"/>
      <protection locked="0"/>
    </xf>
    <xf numFmtId="0" fontId="6" fillId="0" borderId="0" xfId="0" applyFont="1" applyAlignment="1">
      <alignment horizontal="center" vertical="center" wrapText="1"/>
    </xf>
    <xf numFmtId="0" fontId="6" fillId="0" borderId="33" xfId="1" applyFont="1" applyBorder="1"/>
    <xf numFmtId="0" fontId="6" fillId="0" borderId="63" xfId="1" applyFont="1" applyBorder="1" applyAlignment="1">
      <alignment vertical="center"/>
    </xf>
    <xf numFmtId="0" fontId="6" fillId="0" borderId="56" xfId="1" applyFont="1" applyBorder="1" applyAlignment="1">
      <alignment vertical="center"/>
    </xf>
    <xf numFmtId="0" fontId="6" fillId="0" borderId="47" xfId="1" applyFont="1" applyBorder="1" applyAlignment="1">
      <alignment vertical="center"/>
    </xf>
    <xf numFmtId="0" fontId="6" fillId="0" borderId="36" xfId="1" applyFont="1" applyBorder="1" applyAlignment="1">
      <alignment horizontal="centerContinuous" vertical="center"/>
    </xf>
    <xf numFmtId="164" fontId="17" fillId="0" borderId="75" xfId="1" applyNumberFormat="1" applyFont="1" applyBorder="1" applyAlignment="1">
      <alignment horizontal="center" vertical="center"/>
    </xf>
    <xf numFmtId="1" fontId="17" fillId="0" borderId="67" xfId="1" applyNumberFormat="1" applyFont="1" applyBorder="1" applyAlignment="1">
      <alignment horizontal="center" vertical="center"/>
    </xf>
    <xf numFmtId="164" fontId="20" fillId="0" borderId="67" xfId="1" applyNumberFormat="1" applyFont="1" applyBorder="1" applyAlignment="1">
      <alignment horizontal="center" vertical="center"/>
    </xf>
    <xf numFmtId="1" fontId="17" fillId="5" borderId="67" xfId="1" applyNumberFormat="1" applyFont="1" applyFill="1" applyBorder="1" applyAlignment="1">
      <alignment horizontal="center" vertical="center"/>
    </xf>
    <xf numFmtId="0" fontId="17" fillId="0" borderId="44" xfId="1" applyFont="1" applyBorder="1"/>
    <xf numFmtId="0" fontId="17" fillId="0" borderId="46" xfId="1" applyFont="1" applyBorder="1"/>
    <xf numFmtId="0" fontId="17" fillId="5" borderId="44" xfId="1" applyFont="1" applyFill="1" applyBorder="1"/>
    <xf numFmtId="0" fontId="17" fillId="0" borderId="52" xfId="1" applyFont="1" applyBorder="1"/>
    <xf numFmtId="0" fontId="17" fillId="5" borderId="52" xfId="1" applyFont="1" applyFill="1" applyBorder="1"/>
    <xf numFmtId="0" fontId="17" fillId="0" borderId="47" xfId="1" applyFont="1" applyBorder="1"/>
    <xf numFmtId="0" fontId="17" fillId="0" borderId="36" xfId="1" applyFont="1" applyBorder="1"/>
    <xf numFmtId="0" fontId="17" fillId="5" borderId="36" xfId="1" applyFont="1" applyFill="1" applyBorder="1"/>
    <xf numFmtId="0" fontId="17" fillId="0" borderId="59" xfId="1" applyFont="1" applyBorder="1"/>
    <xf numFmtId="0" fontId="17" fillId="5" borderId="63" xfId="1" applyFont="1" applyFill="1" applyBorder="1"/>
    <xf numFmtId="0" fontId="17" fillId="0" borderId="33" xfId="1" applyFont="1" applyBorder="1"/>
    <xf numFmtId="0" fontId="17" fillId="0" borderId="91" xfId="1" applyFont="1" applyBorder="1"/>
    <xf numFmtId="0" fontId="17" fillId="5" borderId="50" xfId="1" applyFont="1" applyFill="1" applyBorder="1"/>
    <xf numFmtId="0" fontId="17" fillId="0" borderId="50" xfId="1" applyFont="1" applyBorder="1"/>
    <xf numFmtId="0" fontId="17" fillId="5" borderId="30" xfId="1" applyFont="1" applyFill="1" applyBorder="1"/>
    <xf numFmtId="0" fontId="17" fillId="0" borderId="30" xfId="1" applyFont="1" applyBorder="1"/>
    <xf numFmtId="0" fontId="17" fillId="0" borderId="53" xfId="1" applyFont="1" applyBorder="1"/>
    <xf numFmtId="0" fontId="1" fillId="0" borderId="1" xfId="0" quotePrefix="1" applyFont="1" applyBorder="1" applyAlignment="1">
      <alignment horizontal="left" vertical="center"/>
    </xf>
    <xf numFmtId="0" fontId="1" fillId="0" borderId="0" xfId="0" quotePrefix="1" applyFont="1" applyAlignment="1">
      <alignment horizontal="left" vertical="center"/>
    </xf>
    <xf numFmtId="0" fontId="6" fillId="0" borderId="50" xfId="1" applyFont="1" applyBorder="1" applyAlignment="1">
      <alignment horizontal="left" vertical="center"/>
    </xf>
    <xf numFmtId="0" fontId="6" fillId="0" borderId="40" xfId="1" applyFont="1" applyBorder="1" applyAlignment="1">
      <alignment horizontal="center" vertical="center"/>
    </xf>
    <xf numFmtId="0" fontId="6" fillId="0" borderId="41" xfId="1" applyFont="1" applyBorder="1" applyAlignment="1">
      <alignment horizontal="center" vertical="center"/>
    </xf>
    <xf numFmtId="0" fontId="6" fillId="0" borderId="50" xfId="1" applyFont="1" applyBorder="1" applyAlignment="1">
      <alignment horizontal="center" vertical="center"/>
    </xf>
    <xf numFmtId="0" fontId="17" fillId="0" borderId="58" xfId="1" applyFont="1" applyBorder="1" applyAlignment="1">
      <alignment horizontal="center" vertical="center"/>
    </xf>
    <xf numFmtId="0" fontId="17" fillId="0" borderId="55" xfId="1" applyFont="1" applyBorder="1" applyAlignment="1">
      <alignment horizontal="center" vertical="center"/>
    </xf>
    <xf numFmtId="0" fontId="6" fillId="0" borderId="30" xfId="1" applyFont="1" applyBorder="1" applyAlignment="1">
      <alignment horizontal="center" vertical="center"/>
    </xf>
    <xf numFmtId="4" fontId="1" fillId="0" borderId="3" xfId="0" applyNumberFormat="1" applyFont="1" applyBorder="1" applyAlignment="1">
      <alignment horizontal="center" vertical="center"/>
    </xf>
    <xf numFmtId="0" fontId="4" fillId="3" borderId="0" xfId="0" applyFont="1" applyFill="1" applyAlignment="1">
      <alignment horizontal="right"/>
    </xf>
    <xf numFmtId="14" fontId="17" fillId="0" borderId="0" xfId="1" applyNumberFormat="1" applyFont="1" applyAlignment="1">
      <alignment horizontal="left" vertical="center"/>
    </xf>
    <xf numFmtId="0" fontId="3" fillId="5" borderId="0" xfId="1" applyFont="1" applyFill="1" applyAlignment="1">
      <alignment vertical="center"/>
    </xf>
    <xf numFmtId="0" fontId="2" fillId="5" borderId="0" xfId="1" applyFont="1" applyFill="1" applyAlignment="1">
      <alignment vertical="center"/>
    </xf>
    <xf numFmtId="0" fontId="6" fillId="0" borderId="0" xfId="1" applyFont="1" applyAlignment="1">
      <alignment horizontal="centerContinuous" vertical="center"/>
    </xf>
    <xf numFmtId="3" fontId="17" fillId="0" borderId="0" xfId="1" applyNumberFormat="1" applyFont="1" applyAlignment="1">
      <alignment horizontal="centerContinuous" vertical="center"/>
    </xf>
    <xf numFmtId="170" fontId="17" fillId="0" borderId="0" xfId="1" applyNumberFormat="1" applyFont="1" applyAlignment="1">
      <alignment horizontal="center" vertical="center"/>
    </xf>
    <xf numFmtId="171" fontId="17" fillId="0" borderId="0" xfId="1" quotePrefix="1" applyNumberFormat="1" applyFont="1" applyAlignment="1">
      <alignment horizontal="center" vertical="center"/>
    </xf>
    <xf numFmtId="2" fontId="17" fillId="0" borderId="0" xfId="1" applyNumberFormat="1" applyFont="1" applyAlignment="1">
      <alignment horizontal="center" vertical="center"/>
    </xf>
    <xf numFmtId="0" fontId="20" fillId="0" borderId="0" xfId="1" applyFont="1" applyAlignment="1">
      <alignment vertical="center"/>
    </xf>
    <xf numFmtId="2" fontId="17" fillId="0" borderId="0" xfId="1" quotePrefix="1" applyNumberFormat="1" applyFont="1" applyAlignment="1">
      <alignment horizontal="center" vertical="center" wrapText="1"/>
    </xf>
    <xf numFmtId="2" fontId="17" fillId="0" borderId="0" xfId="1" quotePrefix="1" applyNumberFormat="1" applyFont="1" applyAlignment="1">
      <alignment horizontal="center" vertical="center"/>
    </xf>
    <xf numFmtId="0" fontId="20" fillId="0" borderId="0" xfId="1" applyFont="1" applyAlignment="1">
      <alignment vertical="center" wrapText="1"/>
    </xf>
    <xf numFmtId="177" fontId="17" fillId="0" borderId="0" xfId="1" applyNumberFormat="1" applyFont="1" applyAlignment="1">
      <alignment horizontal="center" vertical="center"/>
    </xf>
    <xf numFmtId="177" fontId="20" fillId="0" borderId="0" xfId="1" quotePrefix="1" applyNumberFormat="1" applyFont="1" applyAlignment="1">
      <alignment horizontal="center" vertical="center"/>
    </xf>
    <xf numFmtId="178" fontId="17" fillId="0" borderId="0" xfId="1" applyNumberFormat="1" applyFont="1" applyAlignment="1">
      <alignment horizontal="center" vertical="center"/>
    </xf>
    <xf numFmtId="178" fontId="17" fillId="0" borderId="0" xfId="1" quotePrefix="1" applyNumberFormat="1" applyFont="1" applyAlignment="1">
      <alignment horizontal="center" vertical="center"/>
    </xf>
    <xf numFmtId="0" fontId="3" fillId="0" borderId="0" xfId="1" applyFont="1" applyAlignment="1">
      <alignment vertical="center"/>
    </xf>
    <xf numFmtId="14" fontId="17" fillId="0" borderId="0" xfId="1" applyNumberFormat="1" applyFont="1" applyAlignment="1">
      <alignment vertical="center"/>
    </xf>
    <xf numFmtId="2" fontId="17" fillId="0" borderId="0" xfId="1" applyNumberFormat="1" applyFont="1" applyAlignment="1">
      <alignment vertical="center"/>
    </xf>
    <xf numFmtId="2" fontId="17" fillId="0" borderId="0" xfId="1" applyNumberFormat="1" applyFont="1" applyAlignment="1">
      <alignment horizontal="centerContinuous" vertical="center"/>
    </xf>
    <xf numFmtId="2" fontId="17" fillId="0" borderId="0" xfId="1" applyNumberFormat="1" applyFont="1" applyAlignment="1">
      <alignment horizontal="left" vertical="center"/>
    </xf>
    <xf numFmtId="175" fontId="17" fillId="0" borderId="0" xfId="1" applyNumberFormat="1" applyFont="1" applyAlignment="1">
      <alignment vertical="center"/>
    </xf>
    <xf numFmtId="0" fontId="6" fillId="0" borderId="60" xfId="1" applyFont="1" applyBorder="1" applyAlignment="1">
      <alignment vertical="center"/>
    </xf>
    <xf numFmtId="0" fontId="17" fillId="0" borderId="30" xfId="1" applyFont="1" applyBorder="1" applyAlignment="1">
      <alignment horizontal="left" vertical="center"/>
    </xf>
    <xf numFmtId="0" fontId="6" fillId="0" borderId="30" xfId="1" applyFont="1" applyBorder="1" applyAlignment="1">
      <alignment horizontal="left" vertical="center"/>
    </xf>
    <xf numFmtId="0" fontId="6" fillId="0" borderId="48" xfId="1" applyFont="1" applyBorder="1" applyAlignment="1">
      <alignment horizontal="left" vertical="center"/>
    </xf>
    <xf numFmtId="0" fontId="2" fillId="5" borderId="30" xfId="1" applyFont="1" applyFill="1" applyBorder="1" applyAlignment="1">
      <alignment vertical="center"/>
    </xf>
    <xf numFmtId="0" fontId="6" fillId="0" borderId="30" xfId="1" applyFont="1" applyBorder="1" applyAlignment="1">
      <alignment horizontal="centerContinuous" vertical="center"/>
    </xf>
    <xf numFmtId="170" fontId="17" fillId="0" borderId="30" xfId="1" applyNumberFormat="1" applyFont="1" applyBorder="1" applyAlignment="1">
      <alignment horizontal="center" vertical="center"/>
    </xf>
    <xf numFmtId="171" fontId="17" fillId="0" borderId="30" xfId="1" quotePrefix="1" applyNumberFormat="1" applyFont="1" applyBorder="1" applyAlignment="1">
      <alignment horizontal="center" vertical="center"/>
    </xf>
    <xf numFmtId="0" fontId="6" fillId="0" borderId="48" xfId="1" applyFont="1" applyBorder="1" applyAlignment="1">
      <alignment horizontal="left" vertical="center" wrapText="1"/>
    </xf>
    <xf numFmtId="3" fontId="17" fillId="0" borderId="30" xfId="1" applyNumberFormat="1" applyFont="1" applyBorder="1" applyAlignment="1">
      <alignment horizontal="center" vertical="center"/>
    </xf>
    <xf numFmtId="0" fontId="6" fillId="0" borderId="38" xfId="1" applyFont="1" applyBorder="1" applyAlignment="1">
      <alignment vertical="center"/>
    </xf>
    <xf numFmtId="3" fontId="17" fillId="0" borderId="38" xfId="1" applyNumberFormat="1" applyFont="1" applyBorder="1" applyAlignment="1">
      <alignment horizontal="center" vertical="center"/>
    </xf>
    <xf numFmtId="3" fontId="17" fillId="0" borderId="53" xfId="1" quotePrefix="1" applyNumberFormat="1" applyFont="1" applyBorder="1" applyAlignment="1">
      <alignment horizontal="center" vertical="center"/>
    </xf>
    <xf numFmtId="174" fontId="17" fillId="0" borderId="40" xfId="1" applyNumberFormat="1" applyFont="1" applyBorder="1" applyAlignment="1">
      <alignment vertical="center"/>
    </xf>
    <xf numFmtId="2" fontId="17" fillId="0" borderId="40" xfId="1" applyNumberFormat="1" applyFont="1" applyBorder="1" applyAlignment="1">
      <alignment vertical="center" wrapText="1"/>
    </xf>
    <xf numFmtId="179" fontId="17" fillId="0" borderId="40" xfId="1" quotePrefix="1" applyNumberFormat="1" applyFont="1" applyBorder="1" applyAlignment="1">
      <alignment vertical="center"/>
    </xf>
    <xf numFmtId="175" fontId="17" fillId="0" borderId="40" xfId="1" applyNumberFormat="1" applyFont="1" applyBorder="1" applyAlignment="1">
      <alignment vertical="center"/>
    </xf>
    <xf numFmtId="2" fontId="17" fillId="0" borderId="40" xfId="1" applyNumberFormat="1" applyFont="1" applyBorder="1" applyAlignment="1">
      <alignment horizontal="center" vertical="center"/>
    </xf>
    <xf numFmtId="171" fontId="17" fillId="0" borderId="40" xfId="1" quotePrefix="1" applyNumberFormat="1" applyFont="1" applyBorder="1" applyAlignment="1">
      <alignment horizontal="center" vertical="center"/>
    </xf>
    <xf numFmtId="175" fontId="17" fillId="0" borderId="40" xfId="1" quotePrefix="1" applyNumberFormat="1" applyFont="1" applyBorder="1" applyAlignment="1">
      <alignment vertical="center"/>
    </xf>
    <xf numFmtId="0" fontId="17" fillId="0" borderId="40" xfId="1" quotePrefix="1" applyFont="1" applyBorder="1" applyAlignment="1">
      <alignment horizontal="center" vertical="center"/>
    </xf>
    <xf numFmtId="2" fontId="17" fillId="0" borderId="40" xfId="1" applyNumberFormat="1" applyFont="1" applyBorder="1" applyAlignment="1">
      <alignment horizontal="centerContinuous" vertical="center"/>
    </xf>
    <xf numFmtId="172" fontId="17" fillId="0" borderId="40" xfId="1" applyNumberFormat="1" applyFont="1" applyBorder="1" applyAlignment="1">
      <alignment vertical="center"/>
    </xf>
    <xf numFmtId="2" fontId="6" fillId="0" borderId="40" xfId="1" applyNumberFormat="1" applyFont="1" applyBorder="1" applyAlignment="1">
      <alignment horizontal="center" vertical="center"/>
    </xf>
    <xf numFmtId="0" fontId="17" fillId="0" borderId="50" xfId="1" applyFont="1" applyBorder="1" applyAlignment="1">
      <alignment horizontal="left" vertical="center"/>
    </xf>
    <xf numFmtId="175" fontId="17" fillId="0" borderId="41" xfId="1" applyNumberFormat="1" applyFont="1" applyBorder="1" applyAlignment="1">
      <alignment vertical="center"/>
    </xf>
    <xf numFmtId="2" fontId="17" fillId="0" borderId="41" xfId="1" applyNumberFormat="1" applyFont="1" applyBorder="1" applyAlignment="1">
      <alignment horizontal="centerContinuous" vertical="center"/>
    </xf>
    <xf numFmtId="3" fontId="17" fillId="0" borderId="41" xfId="1" applyNumberFormat="1" applyFont="1" applyBorder="1" applyAlignment="1">
      <alignment horizontal="centerContinuous" vertical="center"/>
    </xf>
    <xf numFmtId="172" fontId="17" fillId="0" borderId="41" xfId="1" applyNumberFormat="1" applyFont="1" applyBorder="1" applyAlignment="1">
      <alignment vertical="center"/>
    </xf>
    <xf numFmtId="2" fontId="6" fillId="0" borderId="41" xfId="1" applyNumberFormat="1" applyFont="1" applyBorder="1" applyAlignment="1">
      <alignment horizontal="center" vertical="center"/>
    </xf>
    <xf numFmtId="2" fontId="17" fillId="0" borderId="41" xfId="1" applyNumberFormat="1" applyFont="1" applyBorder="1" applyAlignment="1">
      <alignment horizontal="center" vertical="center"/>
    </xf>
    <xf numFmtId="172" fontId="17" fillId="0" borderId="50" xfId="1" quotePrefix="1" applyNumberFormat="1" applyFont="1" applyBorder="1" applyAlignment="1">
      <alignment horizontal="center" vertical="center"/>
    </xf>
    <xf numFmtId="2" fontId="17" fillId="0" borderId="41" xfId="1" applyNumberFormat="1" applyFont="1" applyBorder="1" applyAlignment="1">
      <alignment vertical="center"/>
    </xf>
    <xf numFmtId="173" fontId="17" fillId="0" borderId="41" xfId="1" applyNumberFormat="1" applyFont="1" applyBorder="1" applyAlignment="1">
      <alignment vertical="center"/>
    </xf>
    <xf numFmtId="173" fontId="17" fillId="0" borderId="50" xfId="1" applyNumberFormat="1" applyFont="1" applyBorder="1" applyAlignment="1">
      <alignment vertical="center"/>
    </xf>
    <xf numFmtId="2" fontId="2" fillId="0" borderId="41" xfId="1" applyNumberFormat="1" applyFont="1" applyBorder="1" applyAlignment="1">
      <alignment horizontal="left" vertical="center"/>
    </xf>
    <xf numFmtId="170" fontId="17" fillId="0" borderId="41" xfId="1" applyNumberFormat="1" applyFont="1" applyBorder="1" applyAlignment="1">
      <alignment horizontal="center" vertical="center"/>
    </xf>
    <xf numFmtId="170" fontId="17" fillId="0" borderId="50" xfId="1" applyNumberFormat="1" applyFont="1" applyBorder="1" applyAlignment="1">
      <alignment horizontal="center" vertical="center"/>
    </xf>
    <xf numFmtId="177" fontId="17" fillId="0" borderId="41" xfId="1" quotePrefix="1" applyNumberFormat="1" applyFont="1" applyBorder="1" applyAlignment="1">
      <alignment vertical="center"/>
    </xf>
    <xf numFmtId="3" fontId="17" fillId="0" borderId="41" xfId="1" quotePrefix="1" applyNumberFormat="1" applyFont="1" applyBorder="1" applyAlignment="1">
      <alignment horizontal="center" vertical="center"/>
    </xf>
    <xf numFmtId="3" fontId="17" fillId="0" borderId="50" xfId="1" quotePrefix="1" applyNumberFormat="1" applyFont="1" applyBorder="1" applyAlignment="1">
      <alignment horizontal="center" vertical="center"/>
    </xf>
    <xf numFmtId="2" fontId="2" fillId="0" borderId="40" xfId="1" applyNumberFormat="1" applyFont="1" applyBorder="1" applyAlignment="1">
      <alignment horizontal="left" vertical="center"/>
    </xf>
    <xf numFmtId="170" fontId="17" fillId="0" borderId="40" xfId="1" applyNumberFormat="1" applyFont="1" applyBorder="1" applyAlignment="1">
      <alignment horizontal="center" vertical="center"/>
    </xf>
    <xf numFmtId="172" fontId="17" fillId="0" borderId="40" xfId="1" applyNumberFormat="1" applyFont="1" applyBorder="1" applyAlignment="1">
      <alignment horizontal="center" vertical="center"/>
    </xf>
    <xf numFmtId="2" fontId="17" fillId="0" borderId="40" xfId="1" applyNumberFormat="1" applyFont="1" applyBorder="1" applyAlignment="1">
      <alignment vertical="center"/>
    </xf>
    <xf numFmtId="173" fontId="17" fillId="0" borderId="40" xfId="1" applyNumberFormat="1" applyFont="1" applyBorder="1" applyAlignment="1">
      <alignment vertical="center"/>
    </xf>
    <xf numFmtId="173" fontId="17" fillId="0" borderId="43" xfId="1" applyNumberFormat="1" applyFont="1" applyBorder="1" applyAlignment="1">
      <alignment vertical="center"/>
    </xf>
    <xf numFmtId="0" fontId="1" fillId="0" borderId="0" xfId="0" applyFont="1" applyAlignment="1" applyProtection="1">
      <alignment horizontal="left" vertical="center"/>
      <protection locked="0"/>
    </xf>
    <xf numFmtId="175" fontId="17" fillId="0" borderId="45" xfId="1" applyNumberFormat="1" applyFont="1" applyBorder="1" applyAlignment="1">
      <alignment horizontal="center" vertical="center"/>
    </xf>
    <xf numFmtId="175" fontId="17" fillId="0" borderId="43" xfId="1" applyNumberFormat="1" applyFont="1" applyBorder="1" applyAlignment="1">
      <alignment horizontal="center" vertical="center"/>
    </xf>
    <xf numFmtId="180" fontId="17" fillId="0" borderId="41" xfId="1" applyNumberFormat="1" applyFont="1" applyBorder="1" applyAlignment="1">
      <alignment vertical="center"/>
    </xf>
    <xf numFmtId="180" fontId="17" fillId="0" borderId="40" xfId="1" applyNumberFormat="1" applyFont="1" applyBorder="1" applyAlignment="1">
      <alignment vertical="center"/>
    </xf>
    <xf numFmtId="0" fontId="5" fillId="0" borderId="10" xfId="0" applyFont="1" applyBorder="1"/>
    <xf numFmtId="0" fontId="1" fillId="0" borderId="11" xfId="0" applyFont="1" applyBorder="1"/>
    <xf numFmtId="0" fontId="1" fillId="0" borderId="0" xfId="0" applyFont="1"/>
    <xf numFmtId="0" fontId="5" fillId="0" borderId="16" xfId="0" applyFont="1" applyBorder="1"/>
    <xf numFmtId="0" fontId="1" fillId="0" borderId="23" xfId="0" applyFont="1" applyBorder="1"/>
    <xf numFmtId="0" fontId="5" fillId="0" borderId="0" xfId="0" applyFont="1"/>
    <xf numFmtId="0" fontId="1" fillId="0" borderId="12" xfId="0" applyFont="1" applyBorder="1"/>
    <xf numFmtId="0" fontId="1" fillId="0" borderId="13" xfId="0" applyFont="1" applyBorder="1"/>
    <xf numFmtId="0" fontId="1" fillId="0" borderId="17" xfId="0" applyFont="1" applyBorder="1"/>
    <xf numFmtId="168" fontId="1" fillId="0" borderId="17" xfId="0" applyNumberFormat="1" applyFont="1" applyBorder="1" applyAlignment="1">
      <alignment horizontal="left"/>
    </xf>
    <xf numFmtId="0" fontId="1" fillId="0" borderId="14" xfId="0" applyFont="1" applyBorder="1"/>
    <xf numFmtId="0" fontId="1" fillId="0" borderId="15" xfId="0" applyFont="1" applyBorder="1"/>
    <xf numFmtId="0" fontId="1" fillId="0" borderId="18" xfId="0" applyFont="1" applyBorder="1"/>
    <xf numFmtId="0" fontId="1" fillId="0" borderId="3" xfId="0" applyFont="1" applyBorder="1"/>
    <xf numFmtId="0" fontId="1" fillId="0" borderId="16" xfId="0" applyFont="1" applyBorder="1"/>
    <xf numFmtId="0" fontId="1" fillId="0" borderId="0" xfId="0" quotePrefix="1" applyFont="1"/>
    <xf numFmtId="0" fontId="8" fillId="0" borderId="48" xfId="0" quotePrefix="1" applyFont="1" applyBorder="1" applyAlignment="1">
      <alignment horizontal="left" vertical="center"/>
    </xf>
    <xf numFmtId="3" fontId="1" fillId="0" borderId="17" xfId="0" applyNumberFormat="1" applyFont="1" applyBorder="1" applyAlignment="1" applyProtection="1">
      <alignment horizontal="center" vertical="center" wrapText="1"/>
      <protection locked="0"/>
    </xf>
    <xf numFmtId="0" fontId="1" fillId="0" borderId="23" xfId="0" applyFont="1" applyBorder="1" applyAlignment="1" applyProtection="1">
      <alignment horizontal="center" vertical="center" wrapText="1"/>
      <protection locked="0"/>
    </xf>
    <xf numFmtId="3" fontId="1" fillId="0" borderId="18" xfId="0" applyNumberFormat="1" applyFont="1" applyBorder="1" applyAlignment="1">
      <alignment horizontal="left" vertical="center" wrapText="1"/>
    </xf>
    <xf numFmtId="0" fontId="1" fillId="0" borderId="14" xfId="0" applyFont="1" applyBorder="1" applyAlignment="1">
      <alignment horizontal="left" vertical="center" wrapText="1"/>
    </xf>
    <xf numFmtId="0" fontId="1" fillId="0" borderId="3" xfId="0" applyFont="1" applyBorder="1" applyAlignment="1">
      <alignment vertical="center"/>
    </xf>
    <xf numFmtId="3" fontId="2" fillId="0" borderId="9" xfId="0" applyNumberFormat="1" applyFont="1" applyBorder="1" applyAlignment="1">
      <alignment vertical="center"/>
    </xf>
    <xf numFmtId="3" fontId="2" fillId="0" borderId="2" xfId="0" applyNumberFormat="1" applyFont="1" applyBorder="1" applyAlignment="1">
      <alignment vertical="center"/>
    </xf>
    <xf numFmtId="1" fontId="23" fillId="0" borderId="92" xfId="0" applyNumberFormat="1" applyFont="1" applyBorder="1" applyAlignment="1">
      <alignment horizontal="center" vertical="center" wrapText="1"/>
    </xf>
    <xf numFmtId="164" fontId="23" fillId="0" borderId="92" xfId="0" applyNumberFormat="1" applyFont="1" applyBorder="1" applyAlignment="1">
      <alignment horizontal="center" vertical="center" wrapText="1"/>
    </xf>
    <xf numFmtId="0" fontId="23" fillId="0" borderId="92" xfId="0" applyFont="1" applyBorder="1" applyAlignment="1">
      <alignment horizontal="center" vertical="center" wrapText="1"/>
    </xf>
    <xf numFmtId="0" fontId="23" fillId="0" borderId="93" xfId="0" applyFont="1" applyBorder="1" applyAlignment="1">
      <alignment horizontal="center" vertical="center" wrapText="1"/>
    </xf>
    <xf numFmtId="164" fontId="23" fillId="0" borderId="0" xfId="0" applyNumberFormat="1" applyFont="1" applyAlignment="1">
      <alignment horizontal="center" vertical="center" wrapText="1"/>
    </xf>
    <xf numFmtId="1" fontId="23" fillId="0" borderId="0" xfId="0" applyNumberFormat="1" applyFont="1" applyAlignment="1">
      <alignment horizontal="center" vertical="center" wrapText="1"/>
    </xf>
    <xf numFmtId="0" fontId="23" fillId="0" borderId="0" xfId="0" applyFont="1" applyAlignment="1">
      <alignment horizontal="center" vertical="center" wrapText="1"/>
    </xf>
    <xf numFmtId="0" fontId="1" fillId="0" borderId="21" xfId="0" applyFont="1" applyBorder="1" applyAlignment="1">
      <alignment horizontal="left" vertical="center" wrapText="1"/>
    </xf>
    <xf numFmtId="0" fontId="1" fillId="0" borderId="1" xfId="0" applyFont="1" applyBorder="1" applyAlignment="1">
      <alignment horizontal="left" vertical="center" wrapText="1"/>
    </xf>
    <xf numFmtId="165" fontId="1" fillId="0" borderId="19" xfId="0" applyNumberFormat="1" applyFont="1" applyBorder="1" applyAlignment="1">
      <alignment horizontal="center" vertical="center"/>
    </xf>
    <xf numFmtId="165" fontId="1" fillId="0" borderId="9" xfId="0" applyNumberFormat="1" applyFont="1" applyBorder="1" applyAlignment="1">
      <alignment horizontal="center" vertical="center"/>
    </xf>
    <xf numFmtId="165" fontId="1" fillId="0" borderId="24" xfId="0" applyNumberFormat="1" applyFont="1" applyBorder="1" applyAlignment="1">
      <alignment horizontal="center" vertical="center"/>
    </xf>
    <xf numFmtId="0" fontId="1" fillId="0" borderId="19"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 xfId="0" applyFont="1" applyBorder="1" applyAlignment="1">
      <alignment horizontal="center" vertical="center" wrapText="1"/>
    </xf>
    <xf numFmtId="0" fontId="1" fillId="6" borderId="9" xfId="0" applyFont="1" applyFill="1" applyBorder="1" applyAlignment="1" applyProtection="1">
      <alignment horizontal="center" vertical="center"/>
      <protection locked="0"/>
    </xf>
    <xf numFmtId="0" fontId="1" fillId="0" borderId="0" xfId="0" applyFont="1" applyAlignment="1">
      <alignment horizontal="left" vertical="top" wrapText="1"/>
    </xf>
    <xf numFmtId="3" fontId="1" fillId="0" borderId="19" xfId="0" applyNumberFormat="1" applyFont="1" applyBorder="1" applyAlignment="1" applyProtection="1">
      <alignment horizontal="center" vertical="center"/>
      <protection locked="0"/>
    </xf>
    <xf numFmtId="3" fontId="1" fillId="0" borderId="9" xfId="0" applyNumberFormat="1" applyFont="1" applyBorder="1" applyAlignment="1" applyProtection="1">
      <alignment horizontal="center" vertical="center"/>
      <protection locked="0"/>
    </xf>
    <xf numFmtId="0" fontId="1" fillId="0" borderId="19" xfId="0" applyFont="1" applyBorder="1" applyAlignment="1">
      <alignment horizontal="left" vertical="center" wrapText="1"/>
    </xf>
    <xf numFmtId="0" fontId="1" fillId="0" borderId="9" xfId="0" applyFont="1" applyBorder="1" applyAlignment="1">
      <alignment horizontal="left" vertical="center" wrapText="1"/>
    </xf>
    <xf numFmtId="0" fontId="1" fillId="0" borderId="19"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3" fontId="2" fillId="0" borderId="23" xfId="0" applyNumberFormat="1" applyFont="1" applyBorder="1" applyAlignment="1">
      <alignment horizontal="left" vertical="center"/>
    </xf>
    <xf numFmtId="0" fontId="1" fillId="0" borderId="21" xfId="0" applyFont="1" applyBorder="1" applyAlignment="1">
      <alignment horizontal="left" vertical="center"/>
    </xf>
    <xf numFmtId="0" fontId="1" fillId="0" borderId="1" xfId="0" applyFont="1" applyBorder="1" applyAlignment="1">
      <alignment horizontal="left" vertical="center"/>
    </xf>
    <xf numFmtId="3" fontId="1" fillId="0" borderId="19" xfId="0" applyNumberFormat="1" applyFont="1" applyBorder="1" applyAlignment="1">
      <alignment horizontal="left" vertical="center" wrapText="1"/>
    </xf>
    <xf numFmtId="3" fontId="1" fillId="0" borderId="9" xfId="0" applyNumberFormat="1" applyFont="1" applyBorder="1" applyAlignment="1">
      <alignment horizontal="left" vertical="center" wrapText="1"/>
    </xf>
    <xf numFmtId="165" fontId="1" fillId="0" borderId="19" xfId="0" applyNumberFormat="1" applyFont="1" applyBorder="1" applyAlignment="1" applyProtection="1">
      <alignment horizontal="center" vertical="center"/>
      <protection locked="0"/>
    </xf>
    <xf numFmtId="165" fontId="1" fillId="0" borderId="9" xfId="0" applyNumberFormat="1" applyFont="1" applyBorder="1" applyAlignment="1" applyProtection="1">
      <alignment horizontal="center" vertical="center"/>
      <protection locked="0"/>
    </xf>
    <xf numFmtId="14" fontId="17" fillId="0" borderId="48" xfId="1" applyNumberFormat="1" applyFont="1" applyBorder="1" applyAlignment="1">
      <alignment horizontal="center" vertical="center"/>
    </xf>
    <xf numFmtId="14" fontId="17" fillId="0" borderId="0" xfId="1" applyNumberFormat="1" applyFont="1" applyAlignment="1">
      <alignment horizontal="center" vertical="center"/>
    </xf>
    <xf numFmtId="14" fontId="17" fillId="0" borderId="39" xfId="1" applyNumberFormat="1" applyFont="1" applyBorder="1" applyAlignment="1">
      <alignment horizontal="center" vertical="center"/>
    </xf>
    <xf numFmtId="14" fontId="17" fillId="0" borderId="38" xfId="1" applyNumberFormat="1" applyFont="1" applyBorder="1" applyAlignment="1">
      <alignment horizontal="center" vertical="center"/>
    </xf>
    <xf numFmtId="0" fontId="17" fillId="0" borderId="48" xfId="1" applyFont="1" applyBorder="1" applyAlignment="1">
      <alignment horizontal="center" vertical="center"/>
    </xf>
    <xf numFmtId="0" fontId="17" fillId="0" borderId="0" xfId="1" applyFont="1" applyAlignment="1">
      <alignment horizontal="center" vertical="center"/>
    </xf>
    <xf numFmtId="0" fontId="17" fillId="0" borderId="30" xfId="1" applyFont="1" applyBorder="1" applyAlignment="1">
      <alignment horizontal="center" vertical="center"/>
    </xf>
    <xf numFmtId="0" fontId="17" fillId="0" borderId="39" xfId="1" applyFont="1" applyBorder="1" applyAlignment="1">
      <alignment horizontal="center" vertical="center"/>
    </xf>
    <xf numFmtId="0" fontId="17" fillId="0" borderId="38" xfId="1" applyFont="1" applyBorder="1" applyAlignment="1">
      <alignment horizontal="center" vertical="center"/>
    </xf>
    <xf numFmtId="0" fontId="17" fillId="0" borderId="53" xfId="1" applyFont="1" applyBorder="1" applyAlignment="1">
      <alignment horizontal="center" vertical="center"/>
    </xf>
    <xf numFmtId="0" fontId="16" fillId="4" borderId="61" xfId="1" applyFont="1" applyFill="1" applyBorder="1" applyAlignment="1">
      <alignment horizontal="center" vertical="center"/>
    </xf>
    <xf numFmtId="0" fontId="16" fillId="4" borderId="62" xfId="1" applyFont="1" applyFill="1" applyBorder="1" applyAlignment="1">
      <alignment horizontal="center" vertical="center"/>
    </xf>
    <xf numFmtId="0" fontId="16" fillId="4" borderId="63" xfId="1" applyFont="1" applyFill="1" applyBorder="1" applyAlignment="1">
      <alignment horizontal="center" vertical="center"/>
    </xf>
    <xf numFmtId="0" fontId="6" fillId="0" borderId="49" xfId="1" applyFont="1" applyBorder="1" applyAlignment="1">
      <alignment horizontal="left" vertical="center"/>
    </xf>
    <xf numFmtId="0" fontId="6" fillId="0" borderId="40" xfId="1" applyFont="1" applyBorder="1" applyAlignment="1">
      <alignment horizontal="left" vertical="center"/>
    </xf>
    <xf numFmtId="0" fontId="6" fillId="0" borderId="39" xfId="1" applyFont="1" applyBorder="1" applyAlignment="1">
      <alignment horizontal="left" vertical="center"/>
    </xf>
    <xf numFmtId="0" fontId="6" fillId="0" borderId="53" xfId="1" applyFont="1" applyBorder="1" applyAlignment="1">
      <alignment horizontal="left" vertical="center"/>
    </xf>
    <xf numFmtId="0" fontId="6" fillId="0" borderId="51" xfId="1" applyFont="1" applyBorder="1" applyAlignment="1">
      <alignment horizontal="left" vertical="center"/>
    </xf>
    <xf numFmtId="0" fontId="6" fillId="0" borderId="50" xfId="1" applyFont="1" applyBorder="1" applyAlignment="1">
      <alignment horizontal="left" vertical="center"/>
    </xf>
    <xf numFmtId="173" fontId="17" fillId="0" borderId="51" xfId="1" applyNumberFormat="1" applyFont="1" applyBorder="1" applyAlignment="1">
      <alignment horizontal="center" vertical="center"/>
    </xf>
    <xf numFmtId="173" fontId="17" fillId="0" borderId="50" xfId="1" applyNumberFormat="1" applyFont="1" applyBorder="1" applyAlignment="1">
      <alignment horizontal="center" vertical="center"/>
    </xf>
    <xf numFmtId="173" fontId="17" fillId="0" borderId="41" xfId="1" applyNumberFormat="1" applyFont="1" applyBorder="1" applyAlignment="1">
      <alignment horizontal="center" vertical="center"/>
    </xf>
    <xf numFmtId="2" fontId="17" fillId="0" borderId="49" xfId="1" applyNumberFormat="1" applyFont="1" applyBorder="1" applyAlignment="1">
      <alignment horizontal="center" vertical="center"/>
    </xf>
    <xf numFmtId="2" fontId="17" fillId="0" borderId="43" xfId="1" applyNumberFormat="1" applyFont="1" applyBorder="1" applyAlignment="1">
      <alignment horizontal="center" vertical="center"/>
    </xf>
    <xf numFmtId="2" fontId="17" fillId="0" borderId="48" xfId="1" applyNumberFormat="1" applyFont="1" applyBorder="1" applyAlignment="1">
      <alignment horizontal="center" vertical="center"/>
    </xf>
    <xf numFmtId="3" fontId="17" fillId="0" borderId="40" xfId="1" applyNumberFormat="1" applyFont="1" applyBorder="1" applyAlignment="1">
      <alignment horizontal="center" vertical="center" wrapText="1"/>
    </xf>
    <xf numFmtId="3" fontId="17" fillId="0" borderId="54" xfId="1" applyNumberFormat="1" applyFont="1" applyBorder="1" applyAlignment="1">
      <alignment horizontal="center" vertical="center" wrapText="1"/>
    </xf>
    <xf numFmtId="3" fontId="17" fillId="0" borderId="55" xfId="1" applyNumberFormat="1" applyFont="1" applyBorder="1" applyAlignment="1">
      <alignment horizontal="center" vertical="center" wrapText="1"/>
    </xf>
    <xf numFmtId="0" fontId="6" fillId="0" borderId="49" xfId="1" applyFont="1" applyBorder="1" applyAlignment="1">
      <alignment horizontal="center" vertical="center" wrapText="1"/>
    </xf>
    <xf numFmtId="0" fontId="6" fillId="0" borderId="43" xfId="1" applyFont="1" applyBorder="1" applyAlignment="1">
      <alignment horizontal="center" vertical="center" wrapText="1"/>
    </xf>
    <xf numFmtId="0" fontId="6" fillId="0" borderId="60" xfId="1" applyFont="1" applyBorder="1" applyAlignment="1">
      <alignment horizontal="left" vertical="center"/>
    </xf>
    <xf numFmtId="0" fontId="6" fillId="0" borderId="47" xfId="1" applyFont="1" applyBorder="1" applyAlignment="1">
      <alignment horizontal="left" vertical="center"/>
    </xf>
    <xf numFmtId="0" fontId="6" fillId="6" borderId="57" xfId="1" applyFont="1" applyFill="1" applyBorder="1" applyAlignment="1" applyProtection="1">
      <alignment horizontal="center" vertical="center"/>
      <protection locked="0"/>
    </xf>
    <xf numFmtId="0" fontId="6" fillId="6" borderId="59" xfId="1" applyFont="1" applyFill="1" applyBorder="1" applyAlignment="1" applyProtection="1">
      <alignment horizontal="center" vertical="center"/>
      <protection locked="0"/>
    </xf>
    <xf numFmtId="0" fontId="6" fillId="6" borderId="39" xfId="1" applyFont="1" applyFill="1" applyBorder="1" applyAlignment="1" applyProtection="1">
      <alignment horizontal="center" vertical="center"/>
      <protection locked="0"/>
    </xf>
    <xf numFmtId="0" fontId="6" fillId="6" borderId="53" xfId="1" applyFont="1" applyFill="1" applyBorder="1" applyAlignment="1" applyProtection="1">
      <alignment horizontal="center" vertical="center"/>
      <protection locked="0"/>
    </xf>
    <xf numFmtId="0" fontId="16" fillId="0" borderId="61" xfId="1" applyFont="1" applyBorder="1" applyAlignment="1">
      <alignment horizontal="center" vertical="center"/>
    </xf>
    <xf numFmtId="0" fontId="16" fillId="0" borderId="62" xfId="1" applyFont="1" applyBorder="1" applyAlignment="1">
      <alignment horizontal="center" vertical="center"/>
    </xf>
    <xf numFmtId="0" fontId="16" fillId="0" borderId="63" xfId="1" applyFont="1" applyBorder="1" applyAlignment="1">
      <alignment horizontal="center" vertical="center"/>
    </xf>
    <xf numFmtId="0" fontId="6" fillId="0" borderId="40" xfId="1" applyFont="1" applyBorder="1" applyAlignment="1">
      <alignment horizontal="center" vertical="center"/>
    </xf>
    <xf numFmtId="0" fontId="6" fillId="0" borderId="43" xfId="1" applyFont="1" applyBorder="1" applyAlignment="1">
      <alignment horizontal="center" vertical="center"/>
    </xf>
    <xf numFmtId="164" fontId="17" fillId="5" borderId="64" xfId="1" applyNumberFormat="1" applyFont="1" applyFill="1" applyBorder="1" applyAlignment="1">
      <alignment horizontal="center" vertical="center"/>
    </xf>
    <xf numFmtId="164" fontId="17" fillId="0" borderId="68" xfId="1" applyNumberFormat="1" applyFont="1" applyBorder="1" applyAlignment="1">
      <alignment horizontal="center" vertical="center"/>
    </xf>
    <xf numFmtId="164" fontId="17" fillId="0" borderId="69" xfId="1" applyNumberFormat="1" applyFont="1" applyBorder="1" applyAlignment="1">
      <alignment horizontal="center" vertical="center"/>
    </xf>
    <xf numFmtId="164" fontId="17" fillId="5" borderId="67" xfId="1" applyNumberFormat="1" applyFont="1" applyFill="1" applyBorder="1" applyAlignment="1">
      <alignment horizontal="center" vertical="center"/>
    </xf>
    <xf numFmtId="164" fontId="17" fillId="0" borderId="64" xfId="1" applyNumberFormat="1" applyFont="1" applyBorder="1" applyAlignment="1">
      <alignment horizontal="center" vertical="center"/>
    </xf>
    <xf numFmtId="164" fontId="17" fillId="0" borderId="67" xfId="1" applyNumberFormat="1" applyFont="1" applyBorder="1" applyAlignment="1">
      <alignment horizontal="center" vertical="center"/>
    </xf>
    <xf numFmtId="0" fontId="17" fillId="0" borderId="40" xfId="1" applyFont="1" applyBorder="1" applyAlignment="1">
      <alignment horizontal="center" vertical="center"/>
    </xf>
    <xf numFmtId="0" fontId="17" fillId="0" borderId="43" xfId="1" applyFont="1" applyBorder="1" applyAlignment="1">
      <alignment horizontal="center" vertical="center"/>
    </xf>
    <xf numFmtId="0" fontId="20" fillId="0" borderId="37" xfId="1" applyFont="1" applyBorder="1" applyAlignment="1">
      <alignment horizontal="left" vertical="center"/>
    </xf>
    <xf numFmtId="0" fontId="20" fillId="0" borderId="35" xfId="1" applyFont="1" applyBorder="1" applyAlignment="1">
      <alignment horizontal="left" vertical="center"/>
    </xf>
    <xf numFmtId="0" fontId="20" fillId="0" borderId="36" xfId="1" applyFont="1" applyBorder="1" applyAlignment="1">
      <alignment horizontal="left" vertical="center"/>
    </xf>
    <xf numFmtId="14" fontId="17" fillId="0" borderId="40" xfId="1" applyNumberFormat="1" applyFont="1" applyBorder="1" applyAlignment="1">
      <alignment horizontal="left" vertical="center"/>
    </xf>
    <xf numFmtId="164" fontId="17" fillId="5" borderId="66" xfId="1" applyNumberFormat="1" applyFont="1" applyFill="1" applyBorder="1" applyAlignment="1">
      <alignment horizontal="center" vertical="center"/>
    </xf>
    <xf numFmtId="164" fontId="17" fillId="0" borderId="70" xfId="1" applyNumberFormat="1" applyFont="1" applyBorder="1" applyAlignment="1">
      <alignment horizontal="center" vertical="center"/>
    </xf>
    <xf numFmtId="164" fontId="17" fillId="0" borderId="66" xfId="1" applyNumberFormat="1" applyFont="1" applyBorder="1" applyAlignment="1">
      <alignment horizontal="center" vertical="center"/>
    </xf>
    <xf numFmtId="0" fontId="6" fillId="0" borderId="41" xfId="1" applyFont="1" applyBorder="1" applyAlignment="1">
      <alignment horizontal="center" vertical="center"/>
    </xf>
    <xf numFmtId="0" fontId="6" fillId="0" borderId="50" xfId="1" applyFont="1" applyBorder="1" applyAlignment="1">
      <alignment horizontal="center" vertical="center"/>
    </xf>
    <xf numFmtId="0" fontId="6" fillId="0" borderId="51" xfId="1" applyFont="1" applyBorder="1" applyAlignment="1">
      <alignment horizontal="center" vertical="center"/>
    </xf>
    <xf numFmtId="0" fontId="17" fillId="0" borderId="58" xfId="1" applyFont="1" applyBorder="1" applyAlignment="1">
      <alignment horizontal="center" vertical="center"/>
    </xf>
    <xf numFmtId="0" fontId="17" fillId="0" borderId="55" xfId="1" applyFont="1" applyBorder="1" applyAlignment="1">
      <alignment horizontal="center" vertical="center"/>
    </xf>
    <xf numFmtId="0" fontId="17" fillId="0" borderId="41" xfId="1" applyFont="1" applyBorder="1" applyAlignment="1">
      <alignment horizontal="center" vertical="center"/>
    </xf>
    <xf numFmtId="0" fontId="17" fillId="0" borderId="50" xfId="1" applyFont="1" applyBorder="1" applyAlignment="1">
      <alignment horizontal="center" vertical="center"/>
    </xf>
    <xf numFmtId="0" fontId="6" fillId="0" borderId="44" xfId="1" applyFont="1" applyBorder="1" applyAlignment="1">
      <alignment horizontal="left" vertical="center" wrapText="1"/>
    </xf>
    <xf numFmtId="0" fontId="6" fillId="0" borderId="46" xfId="1" applyFont="1" applyBorder="1" applyAlignment="1">
      <alignment horizontal="left" vertical="center" wrapText="1"/>
    </xf>
    <xf numFmtId="0" fontId="6" fillId="0" borderId="47" xfId="1" applyFont="1" applyBorder="1" applyAlignment="1">
      <alignment horizontal="left" vertical="center" wrapText="1"/>
    </xf>
    <xf numFmtId="0" fontId="6" fillId="0" borderId="54" xfId="1" applyFont="1" applyBorder="1" applyAlignment="1">
      <alignment horizontal="left" vertical="center"/>
    </xf>
    <xf numFmtId="0" fontId="6" fillId="0" borderId="58" xfId="1" applyFont="1" applyBorder="1" applyAlignment="1">
      <alignment horizontal="left" vertical="center"/>
    </xf>
    <xf numFmtId="0" fontId="6" fillId="0" borderId="84" xfId="1" applyFont="1" applyBorder="1" applyAlignment="1">
      <alignment horizontal="left" vertical="center"/>
    </xf>
    <xf numFmtId="0" fontId="6" fillId="0" borderId="41" xfId="1" applyFont="1" applyBorder="1" applyAlignment="1">
      <alignment horizontal="left" vertical="center"/>
    </xf>
    <xf numFmtId="0" fontId="6" fillId="0" borderId="83" xfId="1" applyFont="1" applyBorder="1" applyAlignment="1">
      <alignment horizontal="left" vertical="center"/>
    </xf>
    <xf numFmtId="0" fontId="6" fillId="0" borderId="40" xfId="1" applyFont="1" applyBorder="1" applyAlignment="1">
      <alignment horizontal="left" vertical="center" wrapText="1"/>
    </xf>
    <xf numFmtId="0" fontId="17" fillId="0" borderId="40" xfId="1" applyFont="1" applyBorder="1" applyAlignment="1">
      <alignment horizontal="left" vertical="center" wrapText="1"/>
    </xf>
    <xf numFmtId="0" fontId="17" fillId="0" borderId="77" xfId="1" applyFont="1" applyBorder="1" applyAlignment="1">
      <alignment horizontal="left" vertical="center" wrapText="1"/>
    </xf>
    <xf numFmtId="0" fontId="6" fillId="0" borderId="38" xfId="1" applyFont="1" applyBorder="1" applyAlignment="1">
      <alignment horizontal="left" vertical="center" wrapText="1"/>
    </xf>
    <xf numFmtId="0" fontId="17" fillId="0" borderId="38" xfId="1" applyFont="1" applyBorder="1" applyAlignment="1">
      <alignment horizontal="left" vertical="center" wrapText="1"/>
    </xf>
    <xf numFmtId="0" fontId="17" fillId="0" borderId="76" xfId="1" applyFont="1" applyBorder="1" applyAlignment="1">
      <alignment horizontal="left" vertical="center" wrapText="1"/>
    </xf>
    <xf numFmtId="0" fontId="6" fillId="0" borderId="77" xfId="1" applyFont="1" applyBorder="1" applyAlignment="1">
      <alignment horizontal="left" vertical="center" wrapText="1"/>
    </xf>
    <xf numFmtId="0" fontId="6" fillId="6" borderId="48" xfId="1" applyFont="1" applyFill="1" applyBorder="1" applyAlignment="1" applyProtection="1">
      <alignment horizontal="center" vertical="center"/>
      <protection locked="0"/>
    </xf>
    <xf numFmtId="0" fontId="6" fillId="6" borderId="0" xfId="1" applyFont="1" applyFill="1" applyAlignment="1" applyProtection="1">
      <alignment horizontal="center" vertical="center"/>
      <protection locked="0"/>
    </xf>
    <xf numFmtId="0" fontId="6" fillId="6" borderId="30" xfId="1" applyFont="1" applyFill="1" applyBorder="1" applyAlignment="1" applyProtection="1">
      <alignment horizontal="center" vertical="center"/>
      <protection locked="0"/>
    </xf>
    <xf numFmtId="0" fontId="6" fillId="6" borderId="38" xfId="1" applyFont="1" applyFill="1" applyBorder="1" applyAlignment="1" applyProtection="1">
      <alignment horizontal="center" vertical="center"/>
      <protection locked="0"/>
    </xf>
    <xf numFmtId="0" fontId="17" fillId="0" borderId="46" xfId="1" applyFont="1" applyBorder="1" applyAlignment="1">
      <alignment horizontal="left" vertical="center" wrapText="1"/>
    </xf>
    <xf numFmtId="0" fontId="17" fillId="0" borderId="47" xfId="1" applyFont="1" applyBorder="1" applyAlignment="1">
      <alignment horizontal="left" vertical="center" wrapText="1"/>
    </xf>
    <xf numFmtId="0" fontId="6" fillId="0" borderId="0" xfId="1" applyFont="1" applyAlignment="1">
      <alignment horizontal="center" vertical="center"/>
    </xf>
    <xf numFmtId="0" fontId="6" fillId="0" borderId="30" xfId="1" applyFont="1" applyBorder="1" applyAlignment="1">
      <alignment horizontal="center" vertical="center"/>
    </xf>
    <xf numFmtId="0" fontId="6" fillId="0" borderId="39" xfId="1" applyFont="1" applyBorder="1" applyAlignment="1">
      <alignment horizontal="center" vertical="center"/>
    </xf>
    <xf numFmtId="0" fontId="6" fillId="0" borderId="38" xfId="1" applyFont="1" applyBorder="1" applyAlignment="1">
      <alignment horizontal="center" vertical="center"/>
    </xf>
    <xf numFmtId="0" fontId="6" fillId="0" borderId="53" xfId="1" applyFont="1" applyBorder="1" applyAlignment="1">
      <alignment horizontal="center" vertical="center"/>
    </xf>
    <xf numFmtId="0" fontId="17" fillId="0" borderId="51" xfId="1" applyFont="1" applyBorder="1" applyAlignment="1">
      <alignment horizontal="center" vertical="center"/>
    </xf>
    <xf numFmtId="3" fontId="17" fillId="0" borderId="43" xfId="1" applyNumberFormat="1" applyFont="1" applyBorder="1" applyAlignment="1">
      <alignment horizontal="center" vertical="center" wrapText="1"/>
    </xf>
    <xf numFmtId="0" fontId="17" fillId="0" borderId="48" xfId="1" applyFont="1" applyBorder="1" applyAlignment="1">
      <alignment vertical="center" wrapText="1"/>
    </xf>
    <xf numFmtId="0" fontId="17" fillId="0" borderId="0" xfId="1" applyFont="1" applyAlignment="1">
      <alignment vertical="center" wrapText="1"/>
    </xf>
    <xf numFmtId="0" fontId="17" fillId="0" borderId="30" xfId="1" applyFont="1" applyBorder="1" applyAlignment="1">
      <alignment vertical="center" wrapText="1"/>
    </xf>
    <xf numFmtId="0" fontId="6" fillId="0" borderId="44" xfId="1" applyFont="1" applyBorder="1" applyAlignment="1">
      <alignment horizontal="left" vertical="center"/>
    </xf>
    <xf numFmtId="0" fontId="16" fillId="0" borderId="39" xfId="1" applyFont="1" applyBorder="1" applyAlignment="1">
      <alignment horizontal="center" vertical="center"/>
    </xf>
    <xf numFmtId="0" fontId="16" fillId="0" borderId="38" xfId="1" applyFont="1" applyBorder="1" applyAlignment="1">
      <alignment horizontal="center" vertical="center"/>
    </xf>
  </cellXfs>
  <cellStyles count="2">
    <cellStyle name="Standard" xfId="0" builtinId="0"/>
    <cellStyle name="Standard 2" xfId="1" xr:uid="{1E0DBF45-10CE-4319-9AA3-69221440220B}"/>
  </cellStyles>
  <dxfs count="22">
    <dxf>
      <font>
        <color theme="0"/>
      </font>
    </dxf>
    <dxf>
      <font>
        <color theme="0"/>
      </font>
    </dxf>
    <dxf>
      <fill>
        <patternFill>
          <bgColor rgb="FFA71737"/>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rgb="FFA71737"/>
        </patternFill>
      </fill>
    </dxf>
    <dxf>
      <fill>
        <patternFill>
          <bgColor rgb="FFA71737"/>
        </patternFill>
      </fill>
    </dxf>
    <dxf>
      <fill>
        <patternFill>
          <bgColor rgb="FFD4EBAF"/>
        </patternFill>
      </fill>
    </dxf>
    <dxf>
      <fill>
        <patternFill>
          <bgColor rgb="FFFFFF99"/>
        </patternFill>
      </fill>
    </dxf>
    <dxf>
      <fill>
        <patternFill>
          <bgColor theme="0" tint="-0.24994659260841701"/>
        </patternFill>
      </fill>
    </dxf>
    <dxf>
      <fill>
        <patternFill>
          <bgColor theme="5" tint="0.59996337778862885"/>
        </patternFill>
      </fill>
    </dxf>
    <dxf>
      <fill>
        <patternFill>
          <bgColor rgb="FFFFFF99"/>
        </patternFill>
      </fill>
    </dxf>
    <dxf>
      <fill>
        <patternFill>
          <bgColor rgb="FFC00000"/>
        </patternFill>
      </fill>
    </dxf>
    <dxf>
      <fill>
        <patternFill>
          <bgColor rgb="FFA71737"/>
        </patternFill>
      </fill>
    </dxf>
    <dxf>
      <fill>
        <patternFill>
          <bgColor rgb="FFD4EBAF"/>
        </patternFill>
      </fill>
    </dxf>
  </dxfs>
  <tableStyles count="0" defaultTableStyle="TableStyleMedium2" defaultPivotStyle="PivotStyleLight16"/>
  <colors>
    <mruColors>
      <color rgb="FFA71737"/>
      <color rgb="FFD4EBAF"/>
      <color rgb="FF6A9425"/>
      <color rgb="FFA1D351"/>
      <color rgb="FFFFFF99"/>
      <color rgb="FFFFFFCC"/>
      <color rgb="FFF090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Drop" dropStyle="combo" dx="22" fmlaLink="C40" fmlaRange="Dropdowns!$X$2:$X$3" noThreeD="1" sel="1" val="0"/>
</file>

<file path=xl/ctrlProps/ctrlProp2.xml><?xml version="1.0" encoding="utf-8"?>
<formControlPr xmlns="http://schemas.microsoft.com/office/spreadsheetml/2009/9/main" objectType="Drop" dropStyle="combo" dx="22" fmlaLink="C64" fmlaRange="Dropdowns!$A$2:$A$3" noThreeD="1" sel="1" val="0"/>
</file>

<file path=xl/ctrlProps/ctrlProp3.xml><?xml version="1.0" encoding="utf-8"?>
<formControlPr xmlns="http://schemas.microsoft.com/office/spreadsheetml/2009/9/main" objectType="Drop" dropStyle="combo" dx="22" fmlaLink="C82" fmlaRange="Dropdowns!$H$2:$H$4" noThreeD="1" sel="1" val="0"/>
</file>

<file path=xl/ctrlProps/ctrlProp4.xml><?xml version="1.0" encoding="utf-8"?>
<formControlPr xmlns="http://schemas.microsoft.com/office/spreadsheetml/2009/9/main" objectType="Drop" dropStyle="combo" dx="22" fmlaLink="C85" fmlaRange="Dropdowns!$H$9:$H$10" noThreeD="1" sel="1" val="0"/>
</file>

<file path=xl/ctrlProps/ctrlProp5.xml><?xml version="1.0" encoding="utf-8"?>
<formControlPr xmlns="http://schemas.microsoft.com/office/spreadsheetml/2009/9/main" objectType="Drop" dropStyle="combo" dx="22" fmlaLink="D85" fmlaRange="Dropdowns!$H$9:$H$10" noThreeD="1" sel="2" val="0"/>
</file>

<file path=xl/ctrlProps/ctrlProp6.xml><?xml version="1.0" encoding="utf-8"?>
<formControlPr xmlns="http://schemas.microsoft.com/office/spreadsheetml/2009/9/main" objectType="Drop" dropStyle="combo" dx="22" fmlaLink="C87" fmlaRange="Dropdowns!$L$2:$L$5" noThreeD="1" sel="4" val="0"/>
</file>

<file path=xl/ctrlProps/ctrlProp7.xml><?xml version="1.0" encoding="utf-8"?>
<formControlPr xmlns="http://schemas.microsoft.com/office/spreadsheetml/2009/9/main" objectType="Drop" dropStyle="combo" dx="22" fmlaLink="D87" fmlaRange="Dropdowns!$L$2:$L$5" noThreeD="1" sel="1" val="0"/>
</file>

<file path=xl/ctrlProps/ctrlProp8.xml><?xml version="1.0" encoding="utf-8"?>
<formControlPr xmlns="http://schemas.microsoft.com/office/spreadsheetml/2009/9/main" objectType="Drop" dropStyle="combo" dx="22" fmlaLink="C115" fmlaRange="Dropdowns!$R$2:$R$6" noThreeD="1" sel="1" val="0"/>
</file>

<file path=xl/ctrlProps/ctrlProp9.xml><?xml version="1.0" encoding="utf-8"?>
<formControlPr xmlns="http://schemas.microsoft.com/office/spreadsheetml/2009/9/main" objectType="Drop" dropStyle="combo" dx="22" fmlaLink="C119" fmlaRange="Dropdowns!$H$9:$H$10" noThreeD="1" sel="1" val="0"/>
</file>

<file path=xl/ctrlProps/ctrlProp10.xml><?xml version="1.0" encoding="utf-8"?>
<formControlPr xmlns="http://schemas.microsoft.com/office/spreadsheetml/2009/9/main" objectType="Drop" dropStyle="combo" dx="22" fmlaLink="D119" fmlaRange="Dropdowns!$H$9:$H$10" noThreeD="1" sel="2" val="0"/>
</file>

<file path=xl/ctrlProps/ctrlProp11.xml><?xml version="1.0" encoding="utf-8"?>
<formControlPr xmlns="http://schemas.microsoft.com/office/spreadsheetml/2009/9/main" objectType="Drop" dropStyle="combo" dx="22" fmlaLink="C121" fmlaRange="Dropdowns!$L$2:$L$5" noThreeD="1" sel="1" val="0"/>
</file>

<file path=xl/ctrlProps/ctrlProp12.xml><?xml version="1.0" encoding="utf-8"?>
<formControlPr xmlns="http://schemas.microsoft.com/office/spreadsheetml/2009/9/main" objectType="Drop" dropStyle="combo" dx="22" fmlaLink="D121" fmlaRange="Dropdowns!$L$2:$L$5" noThreeD="1" sel="2" val="0"/>
</file>

<file path=xl/ctrlProps/ctrlProp13.xml><?xml version="1.0" encoding="utf-8"?>
<formControlPr xmlns="http://schemas.microsoft.com/office/spreadsheetml/2009/9/main" objectType="Drop" dropStyle="combo" dx="22" fmlaLink="C130" fmlaRange="Dropdowns!$V$2:$V$7" noThreeD="1" sel="4" val="0"/>
</file>

<file path=xl/ctrlProps/ctrlProp14.xml><?xml version="1.0" encoding="utf-8"?>
<formControlPr xmlns="http://schemas.microsoft.com/office/spreadsheetml/2009/9/main" objectType="Drop" dropStyle="combo" dx="22" fmlaLink="C135" fmlaRange="Dropdowns!$A$7:$A$8" noThreeD="1" sel="1" val="0"/>
</file>

<file path=xl/drawings/_rels/drawing1.xml.rels><?xml version="1.0" encoding="UTF-8" standalone="yes"?>
<Relationships xmlns="http://schemas.openxmlformats.org/package/2006/relationships"><Relationship Id="rId8" Type="http://schemas.openxmlformats.org/officeDocument/2006/relationships/hyperlink" Target="#Eingaben!E42"/><Relationship Id="rId13" Type="http://schemas.openxmlformats.org/officeDocument/2006/relationships/hyperlink" Target="#Eingaben!E123"/><Relationship Id="rId18" Type="http://schemas.openxmlformats.org/officeDocument/2006/relationships/hyperlink" Target="#Eingaben!E143"/><Relationship Id="rId3" Type="http://schemas.openxmlformats.org/officeDocument/2006/relationships/image" Target="../media/image2.svg"/><Relationship Id="rId21" Type="http://schemas.openxmlformats.org/officeDocument/2006/relationships/hyperlink" Target="#Eingaben!E43"/><Relationship Id="rId7" Type="http://schemas.openxmlformats.org/officeDocument/2006/relationships/hyperlink" Target="#Eingaben!E41"/><Relationship Id="rId12" Type="http://schemas.openxmlformats.org/officeDocument/2006/relationships/hyperlink" Target="#Eingaben!E68"/><Relationship Id="rId17" Type="http://schemas.openxmlformats.org/officeDocument/2006/relationships/hyperlink" Target="#Eingaben!E142"/><Relationship Id="rId2" Type="http://schemas.openxmlformats.org/officeDocument/2006/relationships/image" Target="../media/image1.png"/><Relationship Id="rId16" Type="http://schemas.openxmlformats.org/officeDocument/2006/relationships/hyperlink" Target="#Eingaben!E134"/><Relationship Id="rId20" Type="http://schemas.openxmlformats.org/officeDocument/2006/relationships/hyperlink" Target="#Eingaben!E125"/><Relationship Id="rId1" Type="http://schemas.openxmlformats.org/officeDocument/2006/relationships/hyperlink" Target="#Eingaben!E119"/><Relationship Id="rId6" Type="http://schemas.openxmlformats.org/officeDocument/2006/relationships/hyperlink" Target="#Eingaben!E18"/><Relationship Id="rId11" Type="http://schemas.openxmlformats.org/officeDocument/2006/relationships/hyperlink" Target="#Eingaben!E87"/><Relationship Id="rId5" Type="http://schemas.openxmlformats.org/officeDocument/2006/relationships/hyperlink" Target="#Eingaben!E10"/><Relationship Id="rId15" Type="http://schemas.openxmlformats.org/officeDocument/2006/relationships/hyperlink" Target="#Eingaben!E133"/><Relationship Id="rId10" Type="http://schemas.openxmlformats.org/officeDocument/2006/relationships/hyperlink" Target="#Eingaben!E72"/><Relationship Id="rId19" Type="http://schemas.openxmlformats.org/officeDocument/2006/relationships/hyperlink" Target="#Eingaben!E127"/><Relationship Id="rId4" Type="http://schemas.openxmlformats.org/officeDocument/2006/relationships/hyperlink" Target="#Eingaben!E85"/><Relationship Id="rId9" Type="http://schemas.openxmlformats.org/officeDocument/2006/relationships/hyperlink" Target="#Eingaben!E64"/><Relationship Id="rId14" Type="http://schemas.openxmlformats.org/officeDocument/2006/relationships/hyperlink" Target="#Eingaben!E132"/><Relationship Id="rId22" Type="http://schemas.openxmlformats.org/officeDocument/2006/relationships/hyperlink" Target="#Eingaben!E67"/></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4</xdr:col>
      <xdr:colOff>0</xdr:colOff>
      <xdr:row>118</xdr:row>
      <xdr:rowOff>0</xdr:rowOff>
    </xdr:from>
    <xdr:ext cx="285750" cy="285750"/>
    <xdr:pic>
      <xdr:nvPicPr>
        <xdr:cNvPr id="11" name="Grafik 10" descr="Informationen mit einfarbiger Füllung">
          <a:hlinkClick xmlns:r="http://schemas.openxmlformats.org/officeDocument/2006/relationships" r:id="rId1"/>
          <a:extLst>
            <a:ext uri="{FF2B5EF4-FFF2-40B4-BE49-F238E27FC236}">
              <a16:creationId xmlns:a16="http://schemas.microsoft.com/office/drawing/2014/main" id="{DCFA7B40-CA35-4668-9107-43AC6AC9EB37}"/>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971118" y="39123471"/>
          <a:ext cx="285750" cy="285750"/>
        </a:xfrm>
        <a:prstGeom prst="rect">
          <a:avLst/>
        </a:prstGeom>
      </xdr:spPr>
    </xdr:pic>
    <xdr:clientData fPrintsWithSheet="0"/>
  </xdr:oneCellAnchor>
  <xdr:oneCellAnchor>
    <xdr:from>
      <xdr:col>4</xdr:col>
      <xdr:colOff>0</xdr:colOff>
      <xdr:row>84</xdr:row>
      <xdr:rowOff>0</xdr:rowOff>
    </xdr:from>
    <xdr:ext cx="285750" cy="285750"/>
    <xdr:pic>
      <xdr:nvPicPr>
        <xdr:cNvPr id="9" name="Grafik 8" descr="Informationen mit einfarbiger Füllung">
          <a:hlinkClick xmlns:r="http://schemas.openxmlformats.org/officeDocument/2006/relationships" r:id="rId4"/>
          <a:extLst>
            <a:ext uri="{FF2B5EF4-FFF2-40B4-BE49-F238E27FC236}">
              <a16:creationId xmlns:a16="http://schemas.microsoft.com/office/drawing/2014/main" id="{F6751F87-6CA6-4181-A96D-7AEA6D840D5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971118" y="27125706"/>
          <a:ext cx="285750" cy="285750"/>
        </a:xfrm>
        <a:prstGeom prst="rect">
          <a:avLst/>
        </a:prstGeom>
      </xdr:spPr>
    </xdr:pic>
    <xdr:clientData fPrintsWithSheet="0"/>
  </xdr:oneCellAnchor>
  <xdr:twoCellAnchor editAs="oneCell">
    <xdr:from>
      <xdr:col>4</xdr:col>
      <xdr:colOff>0</xdr:colOff>
      <xdr:row>9</xdr:row>
      <xdr:rowOff>0</xdr:rowOff>
    </xdr:from>
    <xdr:to>
      <xdr:col>4</xdr:col>
      <xdr:colOff>285750</xdr:colOff>
      <xdr:row>9</xdr:row>
      <xdr:rowOff>285750</xdr:rowOff>
    </xdr:to>
    <xdr:pic>
      <xdr:nvPicPr>
        <xdr:cNvPr id="8" name="Grafik 7" descr="Informationen mit einfarbiger Füllung">
          <a:hlinkClick xmlns:r="http://schemas.openxmlformats.org/officeDocument/2006/relationships" r:id="rId5"/>
          <a:extLst>
            <a:ext uri="{FF2B5EF4-FFF2-40B4-BE49-F238E27FC236}">
              <a16:creationId xmlns:a16="http://schemas.microsoft.com/office/drawing/2014/main" id="{D2FD0A7D-47DD-4201-8B35-A7EBD84348F7}"/>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610475" y="2305050"/>
          <a:ext cx="285750" cy="285750"/>
        </a:xfrm>
        <a:prstGeom prst="rect">
          <a:avLst/>
        </a:prstGeom>
      </xdr:spPr>
    </xdr:pic>
    <xdr:clientData fPrintsWithSheet="0"/>
  </xdr:twoCellAnchor>
  <xdr:twoCellAnchor editAs="oneCell">
    <xdr:from>
      <xdr:col>4</xdr:col>
      <xdr:colOff>0</xdr:colOff>
      <xdr:row>17</xdr:row>
      <xdr:rowOff>0</xdr:rowOff>
    </xdr:from>
    <xdr:to>
      <xdr:col>4</xdr:col>
      <xdr:colOff>285750</xdr:colOff>
      <xdr:row>17</xdr:row>
      <xdr:rowOff>285750</xdr:rowOff>
    </xdr:to>
    <xdr:pic>
      <xdr:nvPicPr>
        <xdr:cNvPr id="7" name="Grafik 6" descr="Informationen mit einfarbiger Füllung">
          <a:hlinkClick xmlns:r="http://schemas.openxmlformats.org/officeDocument/2006/relationships" r:id="rId6"/>
          <a:extLst>
            <a:ext uri="{FF2B5EF4-FFF2-40B4-BE49-F238E27FC236}">
              <a16:creationId xmlns:a16="http://schemas.microsoft.com/office/drawing/2014/main" id="{55194080-5A18-4F2D-9976-7F9359590A15}"/>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971118" y="4751294"/>
          <a:ext cx="285750" cy="285750"/>
        </a:xfrm>
        <a:prstGeom prst="rect">
          <a:avLst/>
        </a:prstGeom>
      </xdr:spPr>
    </xdr:pic>
    <xdr:clientData fPrintsWithSheet="0"/>
  </xdr:twoCellAnchor>
  <xdr:oneCellAnchor>
    <xdr:from>
      <xdr:col>4</xdr:col>
      <xdr:colOff>0</xdr:colOff>
      <xdr:row>40</xdr:row>
      <xdr:rowOff>0</xdr:rowOff>
    </xdr:from>
    <xdr:ext cx="285750" cy="285750"/>
    <xdr:pic>
      <xdr:nvPicPr>
        <xdr:cNvPr id="4" name="Grafik 3" descr="Informationen mit einfarbiger Füllung">
          <a:hlinkClick xmlns:r="http://schemas.openxmlformats.org/officeDocument/2006/relationships" r:id="rId7"/>
          <a:extLst>
            <a:ext uri="{FF2B5EF4-FFF2-40B4-BE49-F238E27FC236}">
              <a16:creationId xmlns:a16="http://schemas.microsoft.com/office/drawing/2014/main" id="{28B1635E-3923-4B31-947E-25E222F0ED5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8218714" y="13539107"/>
          <a:ext cx="285750" cy="285750"/>
        </a:xfrm>
        <a:prstGeom prst="rect">
          <a:avLst/>
        </a:prstGeom>
      </xdr:spPr>
    </xdr:pic>
    <xdr:clientData fPrintsWithSheet="0"/>
  </xdr:oneCellAnchor>
  <xdr:oneCellAnchor>
    <xdr:from>
      <xdr:col>4</xdr:col>
      <xdr:colOff>0</xdr:colOff>
      <xdr:row>41</xdr:row>
      <xdr:rowOff>0</xdr:rowOff>
    </xdr:from>
    <xdr:ext cx="285750" cy="285750"/>
    <xdr:pic>
      <xdr:nvPicPr>
        <xdr:cNvPr id="5" name="Grafik 4" descr="Informationen mit einfarbiger Füllung">
          <a:hlinkClick xmlns:r="http://schemas.openxmlformats.org/officeDocument/2006/relationships" r:id="rId8"/>
          <a:extLst>
            <a:ext uri="{FF2B5EF4-FFF2-40B4-BE49-F238E27FC236}">
              <a16:creationId xmlns:a16="http://schemas.microsoft.com/office/drawing/2014/main" id="{9A92CD5F-BB77-4AE1-8DA5-D5114F910C03}"/>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610475" y="13192125"/>
          <a:ext cx="285750" cy="285750"/>
        </a:xfrm>
        <a:prstGeom prst="rect">
          <a:avLst/>
        </a:prstGeom>
      </xdr:spPr>
    </xdr:pic>
    <xdr:clientData fPrintsWithSheet="0"/>
  </xdr:oneCellAnchor>
  <xdr:oneCellAnchor>
    <xdr:from>
      <xdr:col>4</xdr:col>
      <xdr:colOff>0</xdr:colOff>
      <xdr:row>63</xdr:row>
      <xdr:rowOff>0</xdr:rowOff>
    </xdr:from>
    <xdr:ext cx="285750" cy="285750"/>
    <xdr:pic>
      <xdr:nvPicPr>
        <xdr:cNvPr id="10" name="Grafik 9" descr="Informationen mit einfarbiger Füllung">
          <a:hlinkClick xmlns:r="http://schemas.openxmlformats.org/officeDocument/2006/relationships" r:id="rId9"/>
          <a:extLst>
            <a:ext uri="{FF2B5EF4-FFF2-40B4-BE49-F238E27FC236}">
              <a16:creationId xmlns:a16="http://schemas.microsoft.com/office/drawing/2014/main" id="{73739134-BBCA-4C80-855E-F191C988BE7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8341179" y="19798393"/>
          <a:ext cx="285750" cy="285750"/>
        </a:xfrm>
        <a:prstGeom prst="rect">
          <a:avLst/>
        </a:prstGeom>
      </xdr:spPr>
    </xdr:pic>
    <xdr:clientData fPrintsWithSheet="0"/>
  </xdr:oneCellAnchor>
  <xdr:oneCellAnchor>
    <xdr:from>
      <xdr:col>4</xdr:col>
      <xdr:colOff>0</xdr:colOff>
      <xdr:row>71</xdr:row>
      <xdr:rowOff>0</xdr:rowOff>
    </xdr:from>
    <xdr:ext cx="285750" cy="285750"/>
    <xdr:pic>
      <xdr:nvPicPr>
        <xdr:cNvPr id="12" name="Grafik 11" descr="Informationen mit einfarbiger Füllung">
          <a:hlinkClick xmlns:r="http://schemas.openxmlformats.org/officeDocument/2006/relationships" r:id="rId10"/>
          <a:extLst>
            <a:ext uri="{FF2B5EF4-FFF2-40B4-BE49-F238E27FC236}">
              <a16:creationId xmlns:a16="http://schemas.microsoft.com/office/drawing/2014/main" id="{98CA4ECA-BFA4-4AE3-BA48-C37935E0213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8341179" y="20642036"/>
          <a:ext cx="285750" cy="285750"/>
        </a:xfrm>
        <a:prstGeom prst="rect">
          <a:avLst/>
        </a:prstGeom>
      </xdr:spPr>
    </xdr:pic>
    <xdr:clientData fPrintsWithSheet="0"/>
  </xdr:oneCellAnchor>
  <xdr:oneCellAnchor>
    <xdr:from>
      <xdr:col>4</xdr:col>
      <xdr:colOff>0</xdr:colOff>
      <xdr:row>86</xdr:row>
      <xdr:rowOff>0</xdr:rowOff>
    </xdr:from>
    <xdr:ext cx="285750" cy="285750"/>
    <xdr:pic>
      <xdr:nvPicPr>
        <xdr:cNvPr id="3" name="Grafik 2" descr="Informationen mit einfarbiger Füllung">
          <a:hlinkClick xmlns:r="http://schemas.openxmlformats.org/officeDocument/2006/relationships" r:id="rId11"/>
          <a:extLst>
            <a:ext uri="{FF2B5EF4-FFF2-40B4-BE49-F238E27FC236}">
              <a16:creationId xmlns:a16="http://schemas.microsoft.com/office/drawing/2014/main" id="{57B6B96D-BCBC-4941-8361-2E017800C08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8178800" y="29641800"/>
          <a:ext cx="285750" cy="285750"/>
        </a:xfrm>
        <a:prstGeom prst="rect">
          <a:avLst/>
        </a:prstGeom>
      </xdr:spPr>
    </xdr:pic>
    <xdr:clientData fPrintsWithSheet="0"/>
  </xdr:oneCellAnchor>
  <xdr:oneCellAnchor>
    <xdr:from>
      <xdr:col>4</xdr:col>
      <xdr:colOff>0</xdr:colOff>
      <xdr:row>67</xdr:row>
      <xdr:rowOff>0</xdr:rowOff>
    </xdr:from>
    <xdr:ext cx="285750" cy="285750"/>
    <xdr:pic>
      <xdr:nvPicPr>
        <xdr:cNvPr id="14" name="Grafik 13" descr="Informationen mit einfarbiger Füllung">
          <a:hlinkClick xmlns:r="http://schemas.openxmlformats.org/officeDocument/2006/relationships" r:id="rId12"/>
          <a:extLst>
            <a:ext uri="{FF2B5EF4-FFF2-40B4-BE49-F238E27FC236}">
              <a16:creationId xmlns:a16="http://schemas.microsoft.com/office/drawing/2014/main" id="{AA384EE6-06F4-4217-B283-1AC691079373}"/>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608794" y="24294353"/>
          <a:ext cx="285750" cy="285750"/>
        </a:xfrm>
        <a:prstGeom prst="rect">
          <a:avLst/>
        </a:prstGeom>
      </xdr:spPr>
    </xdr:pic>
    <xdr:clientData fPrintsWithSheet="0"/>
  </xdr:oneCellAnchor>
  <xdr:oneCellAnchor>
    <xdr:from>
      <xdr:col>4</xdr:col>
      <xdr:colOff>0</xdr:colOff>
      <xdr:row>122</xdr:row>
      <xdr:rowOff>0</xdr:rowOff>
    </xdr:from>
    <xdr:ext cx="285750" cy="285750"/>
    <xdr:pic>
      <xdr:nvPicPr>
        <xdr:cNvPr id="18" name="Grafik 17" descr="Informationen mit einfarbiger Füllung">
          <a:hlinkClick xmlns:r="http://schemas.openxmlformats.org/officeDocument/2006/relationships" r:id="rId13"/>
          <a:extLst>
            <a:ext uri="{FF2B5EF4-FFF2-40B4-BE49-F238E27FC236}">
              <a16:creationId xmlns:a16="http://schemas.microsoft.com/office/drawing/2014/main" id="{C3F29677-BE16-47D2-B40C-D169F545167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608794" y="43064206"/>
          <a:ext cx="285750" cy="285750"/>
        </a:xfrm>
        <a:prstGeom prst="rect">
          <a:avLst/>
        </a:prstGeom>
      </xdr:spPr>
    </xdr:pic>
    <xdr:clientData fPrintsWithSheet="0"/>
  </xdr:oneCellAnchor>
  <xdr:oneCellAnchor>
    <xdr:from>
      <xdr:col>4</xdr:col>
      <xdr:colOff>0</xdr:colOff>
      <xdr:row>131</xdr:row>
      <xdr:rowOff>0</xdr:rowOff>
    </xdr:from>
    <xdr:ext cx="285750" cy="285750"/>
    <xdr:pic>
      <xdr:nvPicPr>
        <xdr:cNvPr id="22" name="Grafik 21" descr="Informationen mit einfarbiger Füllung">
          <a:hlinkClick xmlns:r="http://schemas.openxmlformats.org/officeDocument/2006/relationships" r:id="rId14"/>
          <a:extLst>
            <a:ext uri="{FF2B5EF4-FFF2-40B4-BE49-F238E27FC236}">
              <a16:creationId xmlns:a16="http://schemas.microsoft.com/office/drawing/2014/main" id="{AD93404A-34F8-4780-A8D4-53CF90A72DB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608794" y="45361412"/>
          <a:ext cx="285750" cy="285750"/>
        </a:xfrm>
        <a:prstGeom prst="rect">
          <a:avLst/>
        </a:prstGeom>
      </xdr:spPr>
    </xdr:pic>
    <xdr:clientData fPrintsWithSheet="0"/>
  </xdr:oneCellAnchor>
  <xdr:oneCellAnchor>
    <xdr:from>
      <xdr:col>4</xdr:col>
      <xdr:colOff>0</xdr:colOff>
      <xdr:row>132</xdr:row>
      <xdr:rowOff>0</xdr:rowOff>
    </xdr:from>
    <xdr:ext cx="285750" cy="285750"/>
    <xdr:pic>
      <xdr:nvPicPr>
        <xdr:cNvPr id="23" name="Grafik 22" descr="Informationen mit einfarbiger Füllung">
          <a:hlinkClick xmlns:r="http://schemas.openxmlformats.org/officeDocument/2006/relationships" r:id="rId15"/>
          <a:extLst>
            <a:ext uri="{FF2B5EF4-FFF2-40B4-BE49-F238E27FC236}">
              <a16:creationId xmlns:a16="http://schemas.microsoft.com/office/drawing/2014/main" id="{A2C69D81-A393-4E41-BFB2-3FE0C019BD3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608794" y="45675176"/>
          <a:ext cx="285750" cy="285750"/>
        </a:xfrm>
        <a:prstGeom prst="rect">
          <a:avLst/>
        </a:prstGeom>
      </xdr:spPr>
    </xdr:pic>
    <xdr:clientData fPrintsWithSheet="0"/>
  </xdr:oneCellAnchor>
  <xdr:oneCellAnchor>
    <xdr:from>
      <xdr:col>4</xdr:col>
      <xdr:colOff>0</xdr:colOff>
      <xdr:row>133</xdr:row>
      <xdr:rowOff>0</xdr:rowOff>
    </xdr:from>
    <xdr:ext cx="285750" cy="285750"/>
    <xdr:pic>
      <xdr:nvPicPr>
        <xdr:cNvPr id="24" name="Grafik 23" descr="Informationen mit einfarbiger Füllung">
          <a:hlinkClick xmlns:r="http://schemas.openxmlformats.org/officeDocument/2006/relationships" r:id="rId16"/>
          <a:extLst>
            <a:ext uri="{FF2B5EF4-FFF2-40B4-BE49-F238E27FC236}">
              <a16:creationId xmlns:a16="http://schemas.microsoft.com/office/drawing/2014/main" id="{34290FCE-7C06-4B8F-AFA8-CA89BB1F149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608794" y="45988941"/>
          <a:ext cx="285750" cy="285750"/>
        </a:xfrm>
        <a:prstGeom prst="rect">
          <a:avLst/>
        </a:prstGeom>
      </xdr:spPr>
    </xdr:pic>
    <xdr:clientData fPrintsWithSheet="0"/>
  </xdr:oneCellAnchor>
  <xdr:oneCellAnchor>
    <xdr:from>
      <xdr:col>4</xdr:col>
      <xdr:colOff>0</xdr:colOff>
      <xdr:row>141</xdr:row>
      <xdr:rowOff>0</xdr:rowOff>
    </xdr:from>
    <xdr:ext cx="285750" cy="285750"/>
    <xdr:pic>
      <xdr:nvPicPr>
        <xdr:cNvPr id="25" name="Grafik 24" descr="Informationen mit einfarbiger Füllung">
          <a:hlinkClick xmlns:r="http://schemas.openxmlformats.org/officeDocument/2006/relationships" r:id="rId17"/>
          <a:extLst>
            <a:ext uri="{FF2B5EF4-FFF2-40B4-BE49-F238E27FC236}">
              <a16:creationId xmlns:a16="http://schemas.microsoft.com/office/drawing/2014/main" id="{7A0BB9B0-9AE4-4FF9-AD76-7AEBF0996EC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608794" y="49294676"/>
          <a:ext cx="285750" cy="285750"/>
        </a:xfrm>
        <a:prstGeom prst="rect">
          <a:avLst/>
        </a:prstGeom>
      </xdr:spPr>
    </xdr:pic>
    <xdr:clientData fPrintsWithSheet="0"/>
  </xdr:oneCellAnchor>
  <xdr:oneCellAnchor>
    <xdr:from>
      <xdr:col>4</xdr:col>
      <xdr:colOff>0</xdr:colOff>
      <xdr:row>142</xdr:row>
      <xdr:rowOff>0</xdr:rowOff>
    </xdr:from>
    <xdr:ext cx="285750" cy="285750"/>
    <xdr:pic>
      <xdr:nvPicPr>
        <xdr:cNvPr id="26" name="Grafik 25" descr="Informationen mit einfarbiger Füllung">
          <a:hlinkClick xmlns:r="http://schemas.openxmlformats.org/officeDocument/2006/relationships" r:id="rId18"/>
          <a:extLst>
            <a:ext uri="{FF2B5EF4-FFF2-40B4-BE49-F238E27FC236}">
              <a16:creationId xmlns:a16="http://schemas.microsoft.com/office/drawing/2014/main" id="{DFAB8684-6C41-4C1C-93E6-1002C01960A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608794" y="49608441"/>
          <a:ext cx="285750" cy="285750"/>
        </a:xfrm>
        <a:prstGeom prst="rect">
          <a:avLst/>
        </a:prstGeom>
      </xdr:spPr>
    </xdr:pic>
    <xdr:clientData fPrintsWithSheet="0"/>
  </xdr:oneCellAnchor>
  <xdr:oneCellAnchor>
    <xdr:from>
      <xdr:col>4</xdr:col>
      <xdr:colOff>0</xdr:colOff>
      <xdr:row>126</xdr:row>
      <xdr:rowOff>0</xdr:rowOff>
    </xdr:from>
    <xdr:ext cx="285750" cy="285750"/>
    <xdr:pic>
      <xdr:nvPicPr>
        <xdr:cNvPr id="27" name="Grafik 26" descr="Informationen mit einfarbiger Füllung">
          <a:hlinkClick xmlns:r="http://schemas.openxmlformats.org/officeDocument/2006/relationships" r:id="rId19"/>
          <a:extLst>
            <a:ext uri="{FF2B5EF4-FFF2-40B4-BE49-F238E27FC236}">
              <a16:creationId xmlns:a16="http://schemas.microsoft.com/office/drawing/2014/main" id="{A0D30F2B-3F49-450B-A528-C0F3058F911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608794" y="44005500"/>
          <a:ext cx="285750" cy="285750"/>
        </a:xfrm>
        <a:prstGeom prst="rect">
          <a:avLst/>
        </a:prstGeom>
      </xdr:spPr>
    </xdr:pic>
    <xdr:clientData fPrintsWithSheet="0"/>
  </xdr:oneCellAnchor>
  <xdr:oneCellAnchor>
    <xdr:from>
      <xdr:col>4</xdr:col>
      <xdr:colOff>0</xdr:colOff>
      <xdr:row>124</xdr:row>
      <xdr:rowOff>0</xdr:rowOff>
    </xdr:from>
    <xdr:ext cx="285750" cy="285750"/>
    <xdr:pic>
      <xdr:nvPicPr>
        <xdr:cNvPr id="2" name="Grafik 1" descr="Informationen mit einfarbiger Füllung">
          <a:hlinkClick xmlns:r="http://schemas.openxmlformats.org/officeDocument/2006/relationships" r:id="rId20"/>
          <a:extLst>
            <a:ext uri="{FF2B5EF4-FFF2-40B4-BE49-F238E27FC236}">
              <a16:creationId xmlns:a16="http://schemas.microsoft.com/office/drawing/2014/main" id="{9267C500-832E-42D5-B08C-F99CF1C6F587}"/>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967870" y="43102696"/>
          <a:ext cx="285750" cy="285750"/>
        </a:xfrm>
        <a:prstGeom prst="rect">
          <a:avLst/>
        </a:prstGeom>
      </xdr:spPr>
    </xdr:pic>
    <xdr:clientData fPrintsWithSheet="0"/>
  </xdr:oneCellAnchor>
  <xdr:oneCellAnchor>
    <xdr:from>
      <xdr:col>4</xdr:col>
      <xdr:colOff>0</xdr:colOff>
      <xdr:row>42</xdr:row>
      <xdr:rowOff>0</xdr:rowOff>
    </xdr:from>
    <xdr:ext cx="285750" cy="285750"/>
    <xdr:pic>
      <xdr:nvPicPr>
        <xdr:cNvPr id="21" name="Grafik 20" descr="Informationen mit einfarbiger Füllung">
          <a:hlinkClick xmlns:r="http://schemas.openxmlformats.org/officeDocument/2006/relationships" r:id="rId21"/>
          <a:extLst>
            <a:ext uri="{FF2B5EF4-FFF2-40B4-BE49-F238E27FC236}">
              <a16:creationId xmlns:a16="http://schemas.microsoft.com/office/drawing/2014/main" id="{E21FFED0-4C45-4068-9C6E-7140E8446735}"/>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971118" y="13753353"/>
          <a:ext cx="285750" cy="285750"/>
        </a:xfrm>
        <a:prstGeom prst="rect">
          <a:avLst/>
        </a:prstGeom>
      </xdr:spPr>
    </xdr:pic>
    <xdr:clientData fPrintsWithSheet="0"/>
  </xdr:oneCellAnchor>
  <xdr:oneCellAnchor>
    <xdr:from>
      <xdr:col>4</xdr:col>
      <xdr:colOff>0</xdr:colOff>
      <xdr:row>66</xdr:row>
      <xdr:rowOff>0</xdr:rowOff>
    </xdr:from>
    <xdr:ext cx="285750" cy="285750"/>
    <xdr:pic>
      <xdr:nvPicPr>
        <xdr:cNvPr id="28" name="Grafik 27" descr="Informationen mit einfarbiger Füllung">
          <a:hlinkClick xmlns:r="http://schemas.openxmlformats.org/officeDocument/2006/relationships" r:id="rId22"/>
          <a:extLst>
            <a:ext uri="{FF2B5EF4-FFF2-40B4-BE49-F238E27FC236}">
              <a16:creationId xmlns:a16="http://schemas.microsoft.com/office/drawing/2014/main" id="{5BC0E536-CE4C-44D5-9D0F-77D6E9928AB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971118" y="21134294"/>
          <a:ext cx="285750" cy="285750"/>
        </a:xfrm>
        <a:prstGeom prst="rect">
          <a:avLst/>
        </a:prstGeom>
      </xdr:spPr>
    </xdr:pic>
    <xdr:clientData fPrintsWithSheet="0"/>
  </xdr:oneCellAnchor>
  <mc:AlternateContent xmlns:mc="http://schemas.openxmlformats.org/markup-compatibility/2006">
    <mc:Choice xmlns:a14="http://schemas.microsoft.com/office/drawing/2010/main" Requires="a14">
      <xdr:twoCellAnchor editAs="oneCell">
        <xdr:from>
          <xdr:col>2</xdr:col>
          <xdr:colOff>31750</xdr:colOff>
          <xdr:row>39</xdr:row>
          <xdr:rowOff>38100</xdr:rowOff>
        </xdr:from>
        <xdr:to>
          <xdr:col>2</xdr:col>
          <xdr:colOff>2190750</xdr:colOff>
          <xdr:row>39</xdr:row>
          <xdr:rowOff>285750</xdr:rowOff>
        </xdr:to>
        <xdr:sp macro="" textlink="">
          <xdr:nvSpPr>
            <xdr:cNvPr id="1187" name="Drop Down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63</xdr:row>
          <xdr:rowOff>31750</xdr:rowOff>
        </xdr:from>
        <xdr:to>
          <xdr:col>3</xdr:col>
          <xdr:colOff>0</xdr:colOff>
          <xdr:row>63</xdr:row>
          <xdr:rowOff>285750</xdr:rowOff>
        </xdr:to>
        <xdr:sp macro="" textlink="">
          <xdr:nvSpPr>
            <xdr:cNvPr id="1189" name="Drop Down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81</xdr:row>
          <xdr:rowOff>38100</xdr:rowOff>
        </xdr:from>
        <xdr:to>
          <xdr:col>3</xdr:col>
          <xdr:colOff>2165350</xdr:colOff>
          <xdr:row>81</xdr:row>
          <xdr:rowOff>285750</xdr:rowOff>
        </xdr:to>
        <xdr:sp macro="" textlink="">
          <xdr:nvSpPr>
            <xdr:cNvPr id="1191" name="Drop Down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84</xdr:row>
          <xdr:rowOff>38100</xdr:rowOff>
        </xdr:from>
        <xdr:to>
          <xdr:col>2</xdr:col>
          <xdr:colOff>2171700</xdr:colOff>
          <xdr:row>84</xdr:row>
          <xdr:rowOff>298450</xdr:rowOff>
        </xdr:to>
        <xdr:sp macro="" textlink="">
          <xdr:nvSpPr>
            <xdr:cNvPr id="1193" name="Drop Down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84</xdr:row>
          <xdr:rowOff>38100</xdr:rowOff>
        </xdr:from>
        <xdr:to>
          <xdr:col>3</xdr:col>
          <xdr:colOff>2171700</xdr:colOff>
          <xdr:row>84</xdr:row>
          <xdr:rowOff>298450</xdr:rowOff>
        </xdr:to>
        <xdr:sp macro="" textlink="">
          <xdr:nvSpPr>
            <xdr:cNvPr id="1195" name="Drop Down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86</xdr:row>
          <xdr:rowOff>31750</xdr:rowOff>
        </xdr:from>
        <xdr:to>
          <xdr:col>3</xdr:col>
          <xdr:colOff>0</xdr:colOff>
          <xdr:row>86</xdr:row>
          <xdr:rowOff>285750</xdr:rowOff>
        </xdr:to>
        <xdr:sp macro="" textlink="">
          <xdr:nvSpPr>
            <xdr:cNvPr id="1197" name="Drop Down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86</xdr:row>
          <xdr:rowOff>31750</xdr:rowOff>
        </xdr:from>
        <xdr:to>
          <xdr:col>4</xdr:col>
          <xdr:colOff>0</xdr:colOff>
          <xdr:row>86</xdr:row>
          <xdr:rowOff>285750</xdr:rowOff>
        </xdr:to>
        <xdr:sp macro="" textlink="">
          <xdr:nvSpPr>
            <xdr:cNvPr id="1200" name="Drop Down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114</xdr:row>
          <xdr:rowOff>31750</xdr:rowOff>
        </xdr:from>
        <xdr:to>
          <xdr:col>4</xdr:col>
          <xdr:colOff>12700</xdr:colOff>
          <xdr:row>114</xdr:row>
          <xdr:rowOff>285750</xdr:rowOff>
        </xdr:to>
        <xdr:sp macro="" textlink="">
          <xdr:nvSpPr>
            <xdr:cNvPr id="1202" name="Drop Down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118</xdr:row>
          <xdr:rowOff>19050</xdr:rowOff>
        </xdr:from>
        <xdr:to>
          <xdr:col>2</xdr:col>
          <xdr:colOff>2171700</xdr:colOff>
          <xdr:row>118</xdr:row>
          <xdr:rowOff>298450</xdr:rowOff>
        </xdr:to>
        <xdr:sp macro="" textlink="">
          <xdr:nvSpPr>
            <xdr:cNvPr id="1204" name="Drop Down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118</xdr:row>
          <xdr:rowOff>19050</xdr:rowOff>
        </xdr:from>
        <xdr:to>
          <xdr:col>3</xdr:col>
          <xdr:colOff>2171700</xdr:colOff>
          <xdr:row>118</xdr:row>
          <xdr:rowOff>298450</xdr:rowOff>
        </xdr:to>
        <xdr:sp macro="" textlink="">
          <xdr:nvSpPr>
            <xdr:cNvPr id="1206" name="Drop Down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120</xdr:row>
          <xdr:rowOff>31750</xdr:rowOff>
        </xdr:from>
        <xdr:to>
          <xdr:col>3</xdr:col>
          <xdr:colOff>0</xdr:colOff>
          <xdr:row>120</xdr:row>
          <xdr:rowOff>285750</xdr:rowOff>
        </xdr:to>
        <xdr:sp macro="" textlink="">
          <xdr:nvSpPr>
            <xdr:cNvPr id="1209" name="Drop Down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120</xdr:row>
          <xdr:rowOff>31750</xdr:rowOff>
        </xdr:from>
        <xdr:to>
          <xdr:col>4</xdr:col>
          <xdr:colOff>0</xdr:colOff>
          <xdr:row>120</xdr:row>
          <xdr:rowOff>285750</xdr:rowOff>
        </xdr:to>
        <xdr:sp macro="" textlink="">
          <xdr:nvSpPr>
            <xdr:cNvPr id="1210" name="Drop Down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129</xdr:row>
          <xdr:rowOff>31750</xdr:rowOff>
        </xdr:from>
        <xdr:to>
          <xdr:col>2</xdr:col>
          <xdr:colOff>2184400</xdr:colOff>
          <xdr:row>129</xdr:row>
          <xdr:rowOff>285750</xdr:rowOff>
        </xdr:to>
        <xdr:sp macro="" textlink="">
          <xdr:nvSpPr>
            <xdr:cNvPr id="1212" name="Drop Down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134</xdr:row>
          <xdr:rowOff>31750</xdr:rowOff>
        </xdr:from>
        <xdr:to>
          <xdr:col>2</xdr:col>
          <xdr:colOff>2171700</xdr:colOff>
          <xdr:row>134</xdr:row>
          <xdr:rowOff>285750</xdr:rowOff>
        </xdr:to>
        <xdr:sp macro="" textlink="">
          <xdr:nvSpPr>
            <xdr:cNvPr id="1215" name="Drop Down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vmlDrawing" Target="../drawings/vmlDrawing1.v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drawing" Target="../drawings/drawing1.xml"/><Relationship Id="rId16" Type="http://schemas.openxmlformats.org/officeDocument/2006/relationships/ctrlProp" Target="../ctrlProps/ctrlProp12.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5A416-5703-423D-B553-AFB1D3474FE7}">
  <sheetPr codeName="Tabelle1">
    <pageSetUpPr fitToPage="1"/>
  </sheetPr>
  <dimension ref="A1:G397"/>
  <sheetViews>
    <sheetView tabSelected="1" zoomScale="85" zoomScaleNormal="85" workbookViewId="0">
      <selection activeCell="J17" sqref="J17"/>
    </sheetView>
  </sheetViews>
  <sheetFormatPr baseColWidth="10" defaultColWidth="5.453125" defaultRowHeight="15.5" x14ac:dyDescent="0.35"/>
  <cols>
    <col min="1" max="1" width="43.54296875" style="1" customWidth="1"/>
    <col min="2" max="2" width="9.26953125" style="1" bestFit="1" customWidth="1"/>
    <col min="3" max="3" width="30.7265625" style="1" bestFit="1" customWidth="1"/>
    <col min="4" max="4" width="30.54296875" style="1" customWidth="1"/>
    <col min="5" max="5" width="4.81640625" style="1" customWidth="1"/>
    <col min="6" max="9" width="5.453125" style="1"/>
    <col min="10" max="10" width="10.453125" style="1" bestFit="1" customWidth="1"/>
    <col min="11" max="16384" width="5.453125" style="1"/>
  </cols>
  <sheetData>
    <row r="1" spans="1:7" ht="7.5" customHeight="1" x14ac:dyDescent="0.35"/>
    <row r="2" spans="1:7" ht="40.5" customHeight="1" x14ac:dyDescent="0.5">
      <c r="A2" s="11" t="s">
        <v>0</v>
      </c>
      <c r="B2" s="12"/>
      <c r="C2" s="12"/>
      <c r="D2" s="12"/>
      <c r="E2" s="12"/>
    </row>
    <row r="4" spans="1:7" ht="25" customHeight="1" x14ac:dyDescent="0.35">
      <c r="A4" s="9" t="s">
        <v>1</v>
      </c>
      <c r="B4" s="2"/>
      <c r="C4" s="2"/>
      <c r="D4" s="2"/>
      <c r="E4" s="2"/>
    </row>
    <row r="5" spans="1:7" ht="7.5" customHeight="1" x14ac:dyDescent="0.35">
      <c r="A5" s="3"/>
    </row>
    <row r="6" spans="1:7" ht="25" customHeight="1" x14ac:dyDescent="0.35">
      <c r="A6" s="6" t="s">
        <v>8</v>
      </c>
      <c r="B6" s="8"/>
      <c r="C6" s="344"/>
      <c r="D6" s="13"/>
      <c r="E6" s="13"/>
    </row>
    <row r="7" spans="1:7" ht="25" customHeight="1" x14ac:dyDescent="0.35">
      <c r="A7" s="6" t="s">
        <v>9</v>
      </c>
      <c r="B7" s="8"/>
      <c r="C7" s="345"/>
      <c r="D7" s="6"/>
      <c r="E7" s="6"/>
    </row>
    <row r="8" spans="1:7" ht="25" customHeight="1" x14ac:dyDescent="0.35">
      <c r="A8" s="6" t="s">
        <v>10</v>
      </c>
      <c r="B8" s="8"/>
      <c r="C8" s="345"/>
      <c r="D8" s="6"/>
      <c r="E8" s="6"/>
    </row>
    <row r="9" spans="1:7" ht="12.65" customHeight="1" x14ac:dyDescent="0.35">
      <c r="C9" s="16"/>
    </row>
    <row r="10" spans="1:7" ht="25" customHeight="1" thickBot="1" x14ac:dyDescent="0.4">
      <c r="A10" s="10" t="s">
        <v>2</v>
      </c>
      <c r="B10" s="4"/>
      <c r="C10" s="27"/>
      <c r="D10" s="4"/>
      <c r="E10" s="4"/>
      <c r="G10" s="357"/>
    </row>
    <row r="11" spans="1:7" ht="25" customHeight="1" x14ac:dyDescent="0.35">
      <c r="A11" s="5" t="s">
        <v>4</v>
      </c>
      <c r="B11" s="7"/>
      <c r="C11" s="346"/>
      <c r="D11" s="5"/>
      <c r="E11" s="5"/>
    </row>
    <row r="12" spans="1:7" ht="25" customHeight="1" x14ac:dyDescent="0.35">
      <c r="A12" s="6" t="s">
        <v>3</v>
      </c>
      <c r="B12" s="8"/>
      <c r="C12" s="345"/>
      <c r="D12" s="6"/>
      <c r="E12" s="6"/>
    </row>
    <row r="13" spans="1:7" ht="25" customHeight="1" x14ac:dyDescent="0.35">
      <c r="A13" s="6" t="s">
        <v>5</v>
      </c>
      <c r="B13" s="8"/>
      <c r="C13" s="345"/>
      <c r="D13" s="6"/>
      <c r="E13" s="6"/>
    </row>
    <row r="14" spans="1:7" ht="25" customHeight="1" x14ac:dyDescent="0.35">
      <c r="A14" s="6" t="s">
        <v>13</v>
      </c>
      <c r="B14" s="8"/>
      <c r="C14" s="345"/>
      <c r="D14" s="6"/>
      <c r="E14" s="6"/>
    </row>
    <row r="15" spans="1:7" ht="25" customHeight="1" x14ac:dyDescent="0.35">
      <c r="A15" s="6" t="s">
        <v>6</v>
      </c>
      <c r="B15" s="8"/>
      <c r="C15" s="345"/>
      <c r="D15" s="6"/>
      <c r="E15" s="6"/>
    </row>
    <row r="16" spans="1:7" ht="25" customHeight="1" x14ac:dyDescent="0.35">
      <c r="A16" s="6" t="s">
        <v>3</v>
      </c>
      <c r="B16" s="8"/>
      <c r="C16" s="345"/>
      <c r="D16" s="6"/>
      <c r="E16" s="6"/>
    </row>
    <row r="17" spans="1:5" ht="12.65" customHeight="1" x14ac:dyDescent="0.35">
      <c r="C17" s="16"/>
    </row>
    <row r="18" spans="1:5" ht="25" customHeight="1" thickBot="1" x14ac:dyDescent="0.4">
      <c r="A18" s="10" t="s">
        <v>7</v>
      </c>
      <c r="B18" s="4"/>
      <c r="C18" s="27"/>
      <c r="D18" s="4"/>
      <c r="E18" s="4"/>
    </row>
    <row r="19" spans="1:5" ht="25" customHeight="1" x14ac:dyDescent="0.35">
      <c r="A19" s="5" t="s">
        <v>217</v>
      </c>
      <c r="B19" s="7"/>
      <c r="C19" s="346"/>
      <c r="D19" s="5"/>
      <c r="E19" s="5"/>
    </row>
    <row r="20" spans="1:5" ht="25" customHeight="1" x14ac:dyDescent="0.35">
      <c r="A20" s="6" t="s">
        <v>3</v>
      </c>
      <c r="B20" s="8"/>
      <c r="C20" s="345"/>
      <c r="D20" s="6"/>
      <c r="E20" s="6"/>
    </row>
    <row r="21" spans="1:5" ht="25" customHeight="1" x14ac:dyDescent="0.35">
      <c r="A21" s="6" t="s">
        <v>11</v>
      </c>
      <c r="B21" s="8"/>
      <c r="C21" s="345"/>
      <c r="D21" s="6"/>
      <c r="E21" s="6"/>
    </row>
    <row r="22" spans="1:5" ht="25" customHeight="1" x14ac:dyDescent="0.35">
      <c r="A22" s="6" t="s">
        <v>13</v>
      </c>
      <c r="B22" s="8"/>
      <c r="C22" s="345"/>
      <c r="D22" s="6"/>
      <c r="E22" s="6"/>
    </row>
    <row r="23" spans="1:5" ht="25" customHeight="1" x14ac:dyDescent="0.35">
      <c r="A23" s="6" t="s">
        <v>221</v>
      </c>
      <c r="B23" s="8"/>
      <c r="C23" s="345"/>
      <c r="D23" s="6"/>
      <c r="E23" s="6"/>
    </row>
    <row r="24" spans="1:5" ht="106.5" customHeight="1" x14ac:dyDescent="0.35">
      <c r="A24" s="14" t="s">
        <v>12</v>
      </c>
      <c r="B24" s="8"/>
      <c r="C24" s="513"/>
      <c r="D24" s="513"/>
      <c r="E24" s="6"/>
    </row>
    <row r="25" spans="1:5" ht="25" customHeight="1" x14ac:dyDescent="0.35"/>
    <row r="26" spans="1:5" ht="25" customHeight="1" x14ac:dyDescent="0.35"/>
    <row r="27" spans="1:5" ht="25" customHeight="1" x14ac:dyDescent="0.35">
      <c r="A27" s="1" t="s">
        <v>46</v>
      </c>
    </row>
    <row r="28" spans="1:5" ht="25" customHeight="1" x14ac:dyDescent="0.35">
      <c r="A28" s="1" t="s">
        <v>21</v>
      </c>
      <c r="C28" s="39" t="s">
        <v>229</v>
      </c>
    </row>
    <row r="29" spans="1:5" ht="37.5" customHeight="1" x14ac:dyDescent="0.35">
      <c r="A29" s="514" t="s">
        <v>22</v>
      </c>
      <c r="B29" s="514"/>
      <c r="C29" s="514"/>
      <c r="D29" s="514"/>
      <c r="E29" s="514"/>
    </row>
    <row r="30" spans="1:5" ht="25" customHeight="1" x14ac:dyDescent="0.35">
      <c r="D30" s="17"/>
    </row>
    <row r="31" spans="1:5" ht="25" customHeight="1" x14ac:dyDescent="0.35"/>
    <row r="32" spans="1:5" ht="25" customHeight="1" x14ac:dyDescent="0.35"/>
    <row r="33" spans="1:5" ht="25" customHeight="1" x14ac:dyDescent="0.35"/>
    <row r="34" spans="1:5" ht="25" customHeight="1" x14ac:dyDescent="0.35"/>
    <row r="35" spans="1:5" ht="25" customHeight="1" x14ac:dyDescent="0.35"/>
    <row r="36" spans="1:5" ht="25" customHeight="1" x14ac:dyDescent="0.35"/>
    <row r="37" spans="1:5" ht="25" customHeight="1" x14ac:dyDescent="0.35">
      <c r="A37" s="9" t="s">
        <v>88</v>
      </c>
      <c r="B37" s="2"/>
      <c r="C37" s="2"/>
      <c r="D37" s="2"/>
      <c r="E37" s="2"/>
    </row>
    <row r="38" spans="1:5" ht="8.5" customHeight="1" x14ac:dyDescent="0.35"/>
    <row r="39" spans="1:5" ht="25" customHeight="1" thickBot="1" x14ac:dyDescent="0.4">
      <c r="A39" s="10" t="s">
        <v>14</v>
      </c>
      <c r="B39" s="384"/>
      <c r="C39" s="4"/>
      <c r="D39" s="4"/>
      <c r="E39" s="4"/>
    </row>
    <row r="40" spans="1:5" ht="25" customHeight="1" thickBot="1" x14ac:dyDescent="0.4">
      <c r="A40" s="1" t="s">
        <v>226</v>
      </c>
      <c r="B40" s="385" t="s">
        <v>32</v>
      </c>
      <c r="C40" s="464">
        <v>1</v>
      </c>
    </row>
    <row r="41" spans="1:5" ht="25" customHeight="1" x14ac:dyDescent="0.35">
      <c r="A41" s="5" t="s">
        <v>296</v>
      </c>
      <c r="B41" s="22" t="s">
        <v>15</v>
      </c>
      <c r="C41" s="346">
        <v>10</v>
      </c>
      <c r="D41" s="342">
        <f>IFERROR(IF(D42="","",(VLOOKUP(C40,Hilfstabellen!A31:C32,3,FALSE))*D42),"")</f>
        <v>10.001099999999999</v>
      </c>
      <c r="E41" s="5"/>
    </row>
    <row r="42" spans="1:5" ht="25" customHeight="1" x14ac:dyDescent="0.35">
      <c r="A42" s="6" t="s">
        <v>295</v>
      </c>
      <c r="B42" s="23" t="s">
        <v>16</v>
      </c>
      <c r="C42" s="26"/>
      <c r="D42" s="343">
        <f>IFERROR(IF((VLOOKUP(C40,Hilfstabellen!A31:C32,2,FALSE)*C41=0),"",(VLOOKUP(C40,Hilfstabellen!A31:C32,2,FALSE)*C41)),"")</f>
        <v>159</v>
      </c>
      <c r="E42" s="6"/>
    </row>
    <row r="43" spans="1:5" ht="25" customHeight="1" x14ac:dyDescent="0.35">
      <c r="A43" s="1" t="s">
        <v>63</v>
      </c>
      <c r="B43" s="24" t="s">
        <v>32</v>
      </c>
      <c r="C43" s="61" t="str">
        <f>IF(AND(D42&lt;&gt;"",D42&gt;10000),"starr: DN65",IFERROR(VLOOKUP(D41,Hilfstabellen!A2:B8,2,TRUE),""))</f>
        <v>starr: DN20, flexibel: Ø 30 mm</v>
      </c>
      <c r="D43" s="28"/>
      <c r="E43" s="6"/>
    </row>
    <row r="44" spans="1:5" ht="25" customHeight="1" x14ac:dyDescent="0.35">
      <c r="A44" s="15" t="s">
        <v>17</v>
      </c>
      <c r="B44" s="24" t="s">
        <v>18</v>
      </c>
      <c r="C44" s="19">
        <v>115</v>
      </c>
      <c r="D44" s="6"/>
      <c r="E44" s="6"/>
    </row>
    <row r="45" spans="1:5" ht="25" customHeight="1" x14ac:dyDescent="0.35">
      <c r="B45" s="24" t="s">
        <v>19</v>
      </c>
      <c r="C45" s="19">
        <v>95</v>
      </c>
      <c r="D45" s="6"/>
      <c r="E45" s="6"/>
    </row>
    <row r="46" spans="1:5" ht="25" customHeight="1" x14ac:dyDescent="0.35">
      <c r="A46" s="6"/>
      <c r="B46" s="24" t="s">
        <v>20</v>
      </c>
      <c r="C46" s="19">
        <v>75</v>
      </c>
      <c r="D46" s="6"/>
      <c r="E46" s="6"/>
    </row>
    <row r="47" spans="1:5" ht="25" customHeight="1" x14ac:dyDescent="0.35">
      <c r="A47" s="15" t="s">
        <v>33</v>
      </c>
      <c r="B47" s="24" t="s">
        <v>18</v>
      </c>
      <c r="C47" s="19">
        <f>IFERROR(C101+Leistungskennzahlen!C11,"wird berechnet")</f>
        <v>0</v>
      </c>
      <c r="D47" s="35" t="str">
        <f>IF(C47&gt;55,"max. zulässige RL Temperatur ist 55 °C","")</f>
        <v/>
      </c>
      <c r="E47" s="6"/>
    </row>
    <row r="48" spans="1:5" ht="25" customHeight="1" x14ac:dyDescent="0.35">
      <c r="B48" s="24" t="s">
        <v>19</v>
      </c>
      <c r="C48" s="34" t="str">
        <f>IFERROR(C102+Leistungskennzahlen!D11,"wird berechnet")</f>
        <v>wird berechnet</v>
      </c>
      <c r="D48" s="6"/>
      <c r="E48" s="6"/>
    </row>
    <row r="49" spans="1:5" ht="25" customHeight="1" x14ac:dyDescent="0.35">
      <c r="A49" s="6"/>
      <c r="B49" s="24" t="s">
        <v>20</v>
      </c>
      <c r="C49" s="34" t="str">
        <f>IFERROR(C103+Leistungskennzahlen!E11,"wird berechnet")</f>
        <v>wird berechnet</v>
      </c>
      <c r="D49" s="6"/>
      <c r="E49" s="6"/>
    </row>
    <row r="50" spans="1:5" ht="25" customHeight="1" x14ac:dyDescent="0.35">
      <c r="A50" s="6" t="s">
        <v>23</v>
      </c>
      <c r="B50" s="23" t="s">
        <v>24</v>
      </c>
      <c r="C50" s="26">
        <v>16</v>
      </c>
      <c r="D50" s="6"/>
      <c r="E50" s="6"/>
    </row>
    <row r="51" spans="1:5" ht="25" customHeight="1" x14ac:dyDescent="0.35">
      <c r="A51" s="6" t="s">
        <v>25</v>
      </c>
      <c r="B51" s="23" t="s">
        <v>24</v>
      </c>
      <c r="C51" s="26">
        <v>37</v>
      </c>
      <c r="D51" s="6"/>
      <c r="E51" s="6"/>
    </row>
    <row r="52" spans="1:5" ht="25" customHeight="1" x14ac:dyDescent="0.35">
      <c r="A52" s="6" t="s">
        <v>26</v>
      </c>
      <c r="B52" s="23" t="s">
        <v>27</v>
      </c>
      <c r="C52" s="26">
        <v>140</v>
      </c>
      <c r="D52" s="6"/>
      <c r="E52" s="6"/>
    </row>
    <row r="53" spans="1:5" ht="25" customHeight="1" x14ac:dyDescent="0.35">
      <c r="A53" s="6" t="s">
        <v>28</v>
      </c>
      <c r="B53" s="23" t="s">
        <v>29</v>
      </c>
      <c r="C53" s="26">
        <v>16</v>
      </c>
      <c r="D53" s="6"/>
      <c r="E53" s="6"/>
    </row>
    <row r="54" spans="1:5" ht="25" customHeight="1" x14ac:dyDescent="0.35">
      <c r="A54" s="6" t="s">
        <v>31</v>
      </c>
      <c r="B54" s="24" t="s">
        <v>32</v>
      </c>
      <c r="C54" s="26" t="s">
        <v>30</v>
      </c>
      <c r="D54" s="6"/>
      <c r="E54" s="6"/>
    </row>
    <row r="55" spans="1:5" ht="25" customHeight="1" x14ac:dyDescent="0.35">
      <c r="A55" s="6" t="s">
        <v>102</v>
      </c>
      <c r="B55" s="24" t="s">
        <v>103</v>
      </c>
      <c r="C55" s="49">
        <v>4.1870000000000003</v>
      </c>
      <c r="D55" s="6"/>
      <c r="E55" s="6"/>
    </row>
    <row r="56" spans="1:5" ht="8.5" customHeight="1" x14ac:dyDescent="0.35">
      <c r="C56" s="16"/>
    </row>
    <row r="57" spans="1:5" ht="25" customHeight="1" thickBot="1" x14ac:dyDescent="0.4">
      <c r="A57" s="10" t="s">
        <v>34</v>
      </c>
      <c r="B57" s="4"/>
      <c r="C57" s="27"/>
      <c r="D57" s="4"/>
      <c r="E57" s="4"/>
    </row>
    <row r="58" spans="1:5" ht="25" customHeight="1" x14ac:dyDescent="0.35">
      <c r="A58" s="5" t="s">
        <v>35</v>
      </c>
      <c r="B58" s="25" t="s">
        <v>32</v>
      </c>
      <c r="C58" s="18" t="s">
        <v>36</v>
      </c>
      <c r="D58" s="21"/>
      <c r="E58" s="5"/>
    </row>
    <row r="59" spans="1:5" ht="25" customHeight="1" x14ac:dyDescent="0.35">
      <c r="A59" s="6" t="s">
        <v>37</v>
      </c>
      <c r="B59" s="23" t="s">
        <v>38</v>
      </c>
      <c r="C59" s="26" t="s">
        <v>39</v>
      </c>
      <c r="D59" s="20"/>
      <c r="E59" s="6"/>
    </row>
    <row r="60" spans="1:5" ht="25" customHeight="1" x14ac:dyDescent="0.35">
      <c r="A60" s="6" t="s">
        <v>42</v>
      </c>
      <c r="B60" s="23" t="s">
        <v>40</v>
      </c>
      <c r="C60" s="26" t="s">
        <v>41</v>
      </c>
      <c r="D60" s="20"/>
      <c r="E60" s="6"/>
    </row>
    <row r="61" spans="1:5" ht="25" customHeight="1" x14ac:dyDescent="0.35">
      <c r="A61" s="6" t="s">
        <v>43</v>
      </c>
      <c r="B61" s="23" t="s">
        <v>44</v>
      </c>
      <c r="C61" s="26" t="s">
        <v>45</v>
      </c>
      <c r="D61" s="20"/>
      <c r="E61" s="6"/>
    </row>
    <row r="62" spans="1:5" ht="8.5" customHeight="1" x14ac:dyDescent="0.35"/>
    <row r="63" spans="1:5" ht="25" customHeight="1" thickBot="1" x14ac:dyDescent="0.4">
      <c r="A63" s="10" t="s">
        <v>47</v>
      </c>
      <c r="B63" s="4"/>
      <c r="C63" s="27"/>
      <c r="D63" s="4"/>
      <c r="E63" s="4"/>
    </row>
    <row r="64" spans="1:5" ht="25" customHeight="1" x14ac:dyDescent="0.35">
      <c r="A64" s="5" t="s">
        <v>48</v>
      </c>
      <c r="B64" s="25" t="s">
        <v>32</v>
      </c>
      <c r="C64" s="346">
        <v>1</v>
      </c>
      <c r="D64" s="492" t="str">
        <f>IF(C64=1,"Kompakt","Split")</f>
        <v>Kompakt</v>
      </c>
      <c r="E64" s="5"/>
    </row>
    <row r="65" spans="1:5" ht="8.5" customHeight="1" x14ac:dyDescent="0.35"/>
    <row r="66" spans="1:5" ht="25" customHeight="1" thickBot="1" x14ac:dyDescent="0.4">
      <c r="A66" s="10" t="s">
        <v>69</v>
      </c>
      <c r="B66" s="4"/>
      <c r="C66" s="27"/>
      <c r="E66" s="4"/>
    </row>
    <row r="67" spans="1:5" ht="25" customHeight="1" x14ac:dyDescent="0.35">
      <c r="A67" s="5" t="s">
        <v>55</v>
      </c>
      <c r="B67" s="25" t="s">
        <v>32</v>
      </c>
      <c r="C67" s="346" t="s">
        <v>61</v>
      </c>
      <c r="D67" s="5"/>
      <c r="E67" s="5"/>
    </row>
    <row r="68" spans="1:5" ht="25" customHeight="1" x14ac:dyDescent="0.35">
      <c r="A68" s="6" t="s">
        <v>56</v>
      </c>
      <c r="B68" s="24" t="s">
        <v>32</v>
      </c>
      <c r="C68" s="347"/>
      <c r="D68" s="490"/>
      <c r="E68" s="6"/>
    </row>
    <row r="69" spans="1:5" ht="8.5" customHeight="1" x14ac:dyDescent="0.35">
      <c r="B69" s="40"/>
      <c r="C69" s="48"/>
      <c r="D69" s="39"/>
    </row>
    <row r="70" spans="1:5" ht="25" customHeight="1" thickBot="1" x14ac:dyDescent="0.4">
      <c r="A70" s="10" t="s">
        <v>52</v>
      </c>
      <c r="B70" s="4"/>
      <c r="C70" s="27"/>
      <c r="D70" s="4"/>
      <c r="E70" s="4"/>
    </row>
    <row r="71" spans="1:5" ht="25" customHeight="1" x14ac:dyDescent="0.35">
      <c r="A71" s="5" t="s">
        <v>55</v>
      </c>
      <c r="B71" s="25" t="s">
        <v>32</v>
      </c>
      <c r="C71" s="18" t="s">
        <v>230</v>
      </c>
      <c r="D71" s="21"/>
      <c r="E71" s="5"/>
    </row>
    <row r="72" spans="1:5" ht="25" customHeight="1" x14ac:dyDescent="0.35">
      <c r="A72" s="6" t="s">
        <v>56</v>
      </c>
      <c r="B72" s="24" t="s">
        <v>32</v>
      </c>
      <c r="C72" s="347"/>
      <c r="D72" s="20"/>
      <c r="E72" s="6"/>
    </row>
    <row r="73" spans="1:5" ht="25" customHeight="1" x14ac:dyDescent="0.35">
      <c r="A73" s="6" t="s">
        <v>57</v>
      </c>
      <c r="B73" s="23" t="s">
        <v>53</v>
      </c>
      <c r="C73" s="348"/>
      <c r="D73" s="20"/>
      <c r="E73" s="6"/>
    </row>
    <row r="74" spans="1:5" ht="25" customHeight="1" x14ac:dyDescent="0.35">
      <c r="A74" s="6" t="s">
        <v>58</v>
      </c>
      <c r="B74" s="24" t="s">
        <v>32</v>
      </c>
      <c r="C74" s="347"/>
      <c r="D74" s="20"/>
      <c r="E74" s="6"/>
    </row>
    <row r="75" spans="1:5" ht="25" customHeight="1" x14ac:dyDescent="0.35">
      <c r="A75" s="6" t="s">
        <v>59</v>
      </c>
      <c r="B75" s="23" t="s">
        <v>54</v>
      </c>
      <c r="C75" s="393">
        <f>_xlfn.XLOOKUP(Eingaben!D42,Hilfstabellen!A43:A56,Hilfstabellen!B43:B56,,1)</f>
        <v>0.4</v>
      </c>
      <c r="D75" s="20" t="str">
        <f>_xlfn.XLOOKUP(Eingaben!D42,Hilfstabellen!A43:A56,Hilfstabellen!C43:C56,,1)</f>
        <v xml:space="preserve">Art.Nr. 003H6746 </v>
      </c>
      <c r="E75" s="6"/>
    </row>
    <row r="76" spans="1:5" ht="25" customHeight="1" x14ac:dyDescent="0.35">
      <c r="B76" s="60"/>
      <c r="C76" s="521"/>
      <c r="D76" s="521"/>
    </row>
    <row r="77" spans="1:5" ht="8.5" customHeight="1" x14ac:dyDescent="0.35"/>
    <row r="78" spans="1:5" ht="25" customHeight="1" thickBot="1" x14ac:dyDescent="0.4">
      <c r="A78" s="10" t="s">
        <v>132</v>
      </c>
      <c r="B78" s="4"/>
      <c r="C78" s="27"/>
      <c r="D78" s="4"/>
      <c r="E78" s="4"/>
    </row>
    <row r="79" spans="1:5" ht="25" customHeight="1" x14ac:dyDescent="0.35">
      <c r="A79" s="500" t="s">
        <v>86</v>
      </c>
      <c r="B79" s="522"/>
      <c r="C79" s="522"/>
      <c r="D79" s="522"/>
      <c r="E79" s="522"/>
    </row>
    <row r="80" spans="1:5" ht="25" customHeight="1" thickBot="1" x14ac:dyDescent="0.4">
      <c r="A80" s="523"/>
      <c r="B80" s="523"/>
      <c r="C80" s="523"/>
      <c r="D80" s="523"/>
      <c r="E80" s="523"/>
    </row>
    <row r="81" spans="1:5" ht="25" customHeight="1" x14ac:dyDescent="0.35">
      <c r="A81" s="5"/>
      <c r="B81" s="25" t="s">
        <v>32</v>
      </c>
      <c r="C81" s="18" t="s">
        <v>72</v>
      </c>
      <c r="D81" s="21" t="s">
        <v>73</v>
      </c>
      <c r="E81" s="5"/>
    </row>
    <row r="82" spans="1:5" ht="25" customHeight="1" x14ac:dyDescent="0.35">
      <c r="A82" s="6" t="s">
        <v>74</v>
      </c>
      <c r="B82" s="24" t="s">
        <v>32</v>
      </c>
      <c r="C82" s="515">
        <v>1</v>
      </c>
      <c r="D82" s="516"/>
      <c r="E82" s="6"/>
    </row>
    <row r="83" spans="1:5" ht="25" customHeight="1" x14ac:dyDescent="0.35">
      <c r="A83" s="6" t="s">
        <v>55</v>
      </c>
      <c r="B83" s="24" t="s">
        <v>32</v>
      </c>
      <c r="C83" s="515"/>
      <c r="D83" s="516"/>
      <c r="E83" s="6"/>
    </row>
    <row r="84" spans="1:5" ht="25" customHeight="1" x14ac:dyDescent="0.35">
      <c r="A84" s="6" t="s">
        <v>56</v>
      </c>
      <c r="B84" s="24" t="s">
        <v>32</v>
      </c>
      <c r="C84" s="515"/>
      <c r="D84" s="516"/>
      <c r="E84" s="6"/>
    </row>
    <row r="85" spans="1:5" ht="25" customHeight="1" x14ac:dyDescent="0.35">
      <c r="A85" s="15" t="s">
        <v>75</v>
      </c>
      <c r="B85" s="31" t="s">
        <v>32</v>
      </c>
      <c r="C85" s="351">
        <v>1</v>
      </c>
      <c r="D85" s="350">
        <v>2</v>
      </c>
      <c r="E85" s="6"/>
    </row>
    <row r="86" spans="1:5" ht="106.4" customHeight="1" x14ac:dyDescent="0.35">
      <c r="A86" s="6"/>
      <c r="B86" s="29"/>
      <c r="C86" s="62" t="str">
        <f>IFERROR(VLOOKUP(C85,Hilfstabellen!$A$11:$B$12,2,FALSE),"")</f>
        <v>Hinweis: 
Die Vorgaben der Technischen Vorschriften TAV über Flanschverbindungen müssen eingehalten und erfüllt sein.</v>
      </c>
      <c r="D86" s="63" t="str">
        <f>IFERROR(VLOOKUP(D85,Hilfstabellen!$A$11:$B$12,2,FALSE),"")</f>
        <v>Hinweis:
Die Vorgaben der Technischen Vorschriften TAV über Verschraubungen müssen eingehalten und erfüllt sein.</v>
      </c>
      <c r="E86" s="58"/>
    </row>
    <row r="87" spans="1:5" ht="26.25" customHeight="1" x14ac:dyDescent="0.35">
      <c r="A87" s="15" t="s">
        <v>76</v>
      </c>
      <c r="B87" s="485" t="s">
        <v>32</v>
      </c>
      <c r="C87" s="486">
        <v>4</v>
      </c>
      <c r="D87" s="487">
        <v>1</v>
      </c>
    </row>
    <row r="88" spans="1:5" ht="35.25" customHeight="1" x14ac:dyDescent="0.35">
      <c r="A88" s="6"/>
      <c r="B88" s="29"/>
      <c r="C88" s="488" t="str">
        <f>IFERROR(VLOOKUP(C87,Hilfstabellen!A35:B38,2,FALSE),"")</f>
        <v>Aus Reinkupfer und Reinnickel</v>
      </c>
      <c r="D88" s="489" t="str">
        <f>IFERROR(VLOOKUP(D87,Hilfstabellen!A35:B38,2,FALSE),"")</f>
        <v>Topchem 2000</v>
      </c>
      <c r="E88" s="6"/>
    </row>
    <row r="89" spans="1:5" ht="25" customHeight="1" x14ac:dyDescent="0.35">
      <c r="A89" s="1" t="s">
        <v>224</v>
      </c>
      <c r="B89" s="29" t="s">
        <v>24</v>
      </c>
      <c r="C89" s="352"/>
      <c r="D89" s="353"/>
      <c r="E89" s="6"/>
    </row>
    <row r="90" spans="1:5" ht="25" customHeight="1" x14ac:dyDescent="0.35">
      <c r="A90" s="1" t="s">
        <v>225</v>
      </c>
      <c r="B90" s="29" t="s">
        <v>27</v>
      </c>
      <c r="C90" s="352"/>
      <c r="D90" s="353"/>
      <c r="E90" s="6"/>
    </row>
    <row r="91" spans="1:5" ht="25" customHeight="1" x14ac:dyDescent="0.35">
      <c r="A91" s="15" t="s">
        <v>84</v>
      </c>
      <c r="B91" s="29" t="s">
        <v>85</v>
      </c>
      <c r="C91" s="351"/>
      <c r="D91" s="350"/>
      <c r="E91" s="6"/>
    </row>
    <row r="92" spans="1:5" ht="25" customHeight="1" x14ac:dyDescent="0.35">
      <c r="A92" s="6" t="s">
        <v>87</v>
      </c>
      <c r="B92" s="29" t="s">
        <v>16</v>
      </c>
      <c r="C92" s="30">
        <f>Leistungskennzahlen!C9</f>
        <v>159</v>
      </c>
      <c r="D92" s="33" t="str">
        <f>IFERROR(Leistungskennzahlen!C10,"")</f>
        <v/>
      </c>
      <c r="E92" s="6"/>
    </row>
    <row r="93" spans="1:5" ht="25" customHeight="1" x14ac:dyDescent="0.35">
      <c r="A93" s="6" t="s">
        <v>77</v>
      </c>
      <c r="B93" s="29" t="s">
        <v>78</v>
      </c>
      <c r="C93" s="526"/>
      <c r="D93" s="527"/>
      <c r="E93" s="6"/>
    </row>
    <row r="94" spans="1:5" ht="25" customHeight="1" x14ac:dyDescent="0.35">
      <c r="A94" s="53"/>
      <c r="B94" s="40"/>
      <c r="C94" s="54"/>
      <c r="D94" s="55"/>
      <c r="E94" s="53"/>
    </row>
    <row r="95" spans="1:5" ht="25" customHeight="1" x14ac:dyDescent="0.35">
      <c r="A95" s="9" t="s">
        <v>89</v>
      </c>
      <c r="B95" s="2"/>
      <c r="C95" s="2"/>
      <c r="D95" s="2"/>
      <c r="E95" s="2"/>
    </row>
    <row r="96" spans="1:5" ht="8.25" customHeight="1" x14ac:dyDescent="0.35"/>
    <row r="97" spans="1:5" ht="25" customHeight="1" thickBot="1" x14ac:dyDescent="0.4">
      <c r="A97" s="10" t="s">
        <v>14</v>
      </c>
      <c r="B97" s="4"/>
      <c r="C97" s="4"/>
      <c r="D97" s="4"/>
      <c r="E97" s="4"/>
    </row>
    <row r="98" spans="1:5" ht="25" customHeight="1" x14ac:dyDescent="0.35">
      <c r="A98" s="15" t="s">
        <v>90</v>
      </c>
      <c r="B98" s="24" t="s">
        <v>18</v>
      </c>
      <c r="C98" s="345"/>
      <c r="D98" s="6"/>
      <c r="E98" s="6"/>
    </row>
    <row r="99" spans="1:5" ht="25" customHeight="1" x14ac:dyDescent="0.35">
      <c r="B99" s="24" t="s">
        <v>19</v>
      </c>
      <c r="C99" s="345"/>
      <c r="D99" s="6"/>
      <c r="E99" s="6"/>
    </row>
    <row r="100" spans="1:5" ht="25" customHeight="1" x14ac:dyDescent="0.35">
      <c r="A100" s="6"/>
      <c r="B100" s="24" t="s">
        <v>20</v>
      </c>
      <c r="C100" s="345"/>
      <c r="D100" s="6"/>
      <c r="E100" s="6"/>
    </row>
    <row r="101" spans="1:5" ht="25" customHeight="1" x14ac:dyDescent="0.35">
      <c r="A101" s="15" t="s">
        <v>91</v>
      </c>
      <c r="B101" s="24" t="s">
        <v>18</v>
      </c>
      <c r="C101" s="345"/>
      <c r="D101" s="6"/>
      <c r="E101" s="6"/>
    </row>
    <row r="102" spans="1:5" ht="25" customHeight="1" x14ac:dyDescent="0.35">
      <c r="B102" s="24" t="s">
        <v>19</v>
      </c>
      <c r="C102" s="34" t="str">
        <f>IF(C99-(($C$98-$C$101)/3*2)=0,"",C99-(($C$98-$C$101)/3*2))</f>
        <v/>
      </c>
      <c r="D102" s="6"/>
      <c r="E102" s="6"/>
    </row>
    <row r="103" spans="1:5" ht="25" customHeight="1" x14ac:dyDescent="0.35">
      <c r="A103" s="6"/>
      <c r="B103" s="24" t="s">
        <v>20</v>
      </c>
      <c r="C103" s="34" t="str">
        <f>IF(C100-(($C$98-$C$101)/3)=0,"",C100-(($C$98-$C$101)/3))</f>
        <v/>
      </c>
      <c r="D103" s="6"/>
      <c r="E103" s="6"/>
    </row>
    <row r="104" spans="1:5" ht="8.5" customHeight="1" x14ac:dyDescent="0.35"/>
    <row r="105" spans="1:5" ht="25" customHeight="1" thickBot="1" x14ac:dyDescent="0.4">
      <c r="A105" s="10" t="s">
        <v>105</v>
      </c>
      <c r="B105" s="4"/>
      <c r="C105" s="4"/>
      <c r="D105" s="4"/>
      <c r="E105" s="4"/>
    </row>
    <row r="106" spans="1:5" ht="25" customHeight="1" x14ac:dyDescent="0.35">
      <c r="A106" s="56" t="s">
        <v>55</v>
      </c>
      <c r="B106" s="24" t="s">
        <v>32</v>
      </c>
      <c r="C106" s="345"/>
      <c r="D106" s="6"/>
      <c r="E106" s="6"/>
    </row>
    <row r="107" spans="1:5" ht="25" customHeight="1" x14ac:dyDescent="0.35">
      <c r="A107" s="57" t="s">
        <v>56</v>
      </c>
      <c r="B107" s="24" t="s">
        <v>32</v>
      </c>
      <c r="C107" s="349"/>
      <c r="D107" s="37"/>
      <c r="E107" s="6"/>
    </row>
    <row r="108" spans="1:5" ht="25" customHeight="1" x14ac:dyDescent="0.35"/>
    <row r="109" spans="1:5" ht="25" customHeight="1" x14ac:dyDescent="0.35">
      <c r="A109" s="9" t="s">
        <v>111</v>
      </c>
      <c r="B109" s="2"/>
      <c r="C109" s="2"/>
      <c r="D109" s="2"/>
      <c r="E109" s="2"/>
    </row>
    <row r="110" spans="1:5" ht="8.25" customHeight="1" x14ac:dyDescent="0.35"/>
    <row r="111" spans="1:5" ht="25" customHeight="1" thickBot="1" x14ac:dyDescent="0.4">
      <c r="A111" s="10" t="s">
        <v>131</v>
      </c>
      <c r="B111" s="4"/>
      <c r="C111" s="27"/>
      <c r="D111" s="4"/>
      <c r="E111" s="4"/>
    </row>
    <row r="112" spans="1:5" ht="25" customHeight="1" x14ac:dyDescent="0.35">
      <c r="A112" s="500" t="s">
        <v>86</v>
      </c>
      <c r="B112" s="522"/>
      <c r="C112" s="522"/>
      <c r="D112" s="522"/>
      <c r="E112" s="522"/>
    </row>
    <row r="113" spans="1:5" ht="25" customHeight="1" thickBot="1" x14ac:dyDescent="0.4">
      <c r="A113" s="523"/>
      <c r="B113" s="523"/>
      <c r="C113" s="523"/>
      <c r="D113" s="523"/>
      <c r="E113" s="523"/>
    </row>
    <row r="114" spans="1:5" ht="25" customHeight="1" x14ac:dyDescent="0.35">
      <c r="A114" s="5"/>
      <c r="B114" s="25" t="s">
        <v>32</v>
      </c>
      <c r="C114" s="18" t="s">
        <v>113</v>
      </c>
      <c r="D114" s="21" t="s">
        <v>112</v>
      </c>
      <c r="E114" s="5"/>
    </row>
    <row r="115" spans="1:5" ht="25" customHeight="1" x14ac:dyDescent="0.35">
      <c r="A115" s="6" t="s">
        <v>74</v>
      </c>
      <c r="B115" s="24" t="s">
        <v>32</v>
      </c>
      <c r="C115" s="515">
        <v>1</v>
      </c>
      <c r="D115" s="516"/>
      <c r="E115" s="6"/>
    </row>
    <row r="116" spans="1:5" ht="25" customHeight="1" x14ac:dyDescent="0.35">
      <c r="A116" s="6" t="s">
        <v>55</v>
      </c>
      <c r="B116" s="24" t="s">
        <v>32</v>
      </c>
      <c r="C116" s="515"/>
      <c r="D116" s="516"/>
      <c r="E116" s="6"/>
    </row>
    <row r="117" spans="1:5" ht="25" customHeight="1" x14ac:dyDescent="0.35">
      <c r="A117" s="1" t="s">
        <v>56</v>
      </c>
      <c r="B117" s="65" t="s">
        <v>32</v>
      </c>
      <c r="C117" s="515"/>
      <c r="D117" s="516"/>
      <c r="E117" s="6"/>
    </row>
    <row r="118" spans="1:5" ht="80.25" customHeight="1" x14ac:dyDescent="0.35">
      <c r="A118" s="64"/>
      <c r="B118" s="24"/>
      <c r="C118" s="524" t="s">
        <v>114</v>
      </c>
      <c r="D118" s="525"/>
      <c r="E118" s="6"/>
    </row>
    <row r="119" spans="1:5" ht="25" customHeight="1" x14ac:dyDescent="0.35">
      <c r="A119" s="15" t="s">
        <v>75</v>
      </c>
      <c r="B119" s="31" t="s">
        <v>32</v>
      </c>
      <c r="C119" s="351">
        <v>1</v>
      </c>
      <c r="D119" s="350">
        <v>2</v>
      </c>
      <c r="E119" s="6"/>
    </row>
    <row r="120" spans="1:5" ht="106.4" customHeight="1" x14ac:dyDescent="0.35">
      <c r="A120" s="6"/>
      <c r="B120" s="29"/>
      <c r="C120" s="62" t="str">
        <f>IFERROR(VLOOKUP(C119,Hilfstabellen!A11:B12,2,FALSE),"")</f>
        <v>Hinweis: 
Die Vorgaben der Technischen Vorschriften TAV über Flanschverbindungen müssen eingehalten und erfüllt sein.</v>
      </c>
      <c r="D120" s="63" t="str">
        <f>IFERROR(VLOOKUP(D119,Hilfstabellen!A11:B12,2,FALSE),"")</f>
        <v>Hinweis:
Die Vorgaben der Technischen Vorschriften TAV über Verschraubungen müssen eingehalten und erfüllt sein.</v>
      </c>
      <c r="E120" s="58"/>
    </row>
    <row r="121" spans="1:5" ht="25.5" customHeight="1" x14ac:dyDescent="0.35">
      <c r="A121" s="15" t="s">
        <v>76</v>
      </c>
      <c r="B121" s="485" t="s">
        <v>32</v>
      </c>
      <c r="C121" s="486">
        <v>1</v>
      </c>
      <c r="D121" s="487">
        <v>2</v>
      </c>
    </row>
    <row r="122" spans="1:5" ht="35.25" customHeight="1" x14ac:dyDescent="0.35">
      <c r="A122" s="6"/>
      <c r="B122" s="29"/>
      <c r="C122" s="488" t="str">
        <f>IFERROR(VLOOKUP(C121,Hilfstabellen!A35:B38,2,FALSE),"")</f>
        <v>Topchem 2000</v>
      </c>
      <c r="D122" s="489" t="str">
        <f>IFERROR(VLOOKUP(D121,Hilfstabellen!A35:B38,2,FALSE),"")</f>
        <v>Graphit Laminat mit Spiessblech</v>
      </c>
      <c r="E122" s="6"/>
    </row>
    <row r="123" spans="1:5" ht="25" customHeight="1" x14ac:dyDescent="0.35">
      <c r="A123" s="1" t="s">
        <v>224</v>
      </c>
      <c r="B123" s="29" t="s">
        <v>24</v>
      </c>
      <c r="C123" s="352"/>
      <c r="D123" s="353"/>
      <c r="E123" s="6"/>
    </row>
    <row r="124" spans="1:5" ht="25" customHeight="1" x14ac:dyDescent="0.35">
      <c r="A124" s="1" t="s">
        <v>225</v>
      </c>
      <c r="B124" s="29" t="s">
        <v>27</v>
      </c>
      <c r="C124" s="352"/>
      <c r="D124" s="353"/>
      <c r="E124" s="6"/>
    </row>
    <row r="125" spans="1:5" ht="25" customHeight="1" x14ac:dyDescent="0.35">
      <c r="A125" s="15" t="s">
        <v>84</v>
      </c>
      <c r="B125" s="29" t="s">
        <v>85</v>
      </c>
      <c r="C125" s="351"/>
      <c r="D125" s="350"/>
      <c r="E125" s="6"/>
    </row>
    <row r="126" spans="1:5" ht="25" customHeight="1" x14ac:dyDescent="0.35">
      <c r="A126" s="6" t="s">
        <v>87</v>
      </c>
      <c r="B126" s="29" t="s">
        <v>16</v>
      </c>
      <c r="C126" s="30" t="str">
        <f>IF(MAX('Datenblatt 2'!C24:N24)=0,"",MAX('Datenblatt 2'!C24:N24))</f>
        <v/>
      </c>
      <c r="D126" s="33" t="str">
        <f>IF(MAX('Datenblatt 2'!F24:N24)=0,"",MAX('Datenblatt 2'!F24:N24))</f>
        <v/>
      </c>
      <c r="E126" s="6"/>
    </row>
    <row r="127" spans="1:5" ht="25" customHeight="1" x14ac:dyDescent="0.35">
      <c r="A127" s="1" t="s">
        <v>77</v>
      </c>
      <c r="B127" s="29" t="s">
        <v>78</v>
      </c>
      <c r="C127" s="519"/>
      <c r="D127" s="520"/>
      <c r="E127" s="58"/>
    </row>
    <row r="128" spans="1:5" ht="8.25" customHeight="1" x14ac:dyDescent="0.35">
      <c r="A128" s="53"/>
      <c r="B128" s="40"/>
      <c r="C128" s="48"/>
      <c r="D128" s="39"/>
    </row>
    <row r="129" spans="1:5" ht="25" customHeight="1" thickBot="1" x14ac:dyDescent="0.4">
      <c r="A129" s="10" t="s">
        <v>254</v>
      </c>
      <c r="B129" s="4"/>
      <c r="C129" s="27"/>
      <c r="D129" s="4"/>
      <c r="E129" s="4"/>
    </row>
    <row r="130" spans="1:5" ht="25" customHeight="1" x14ac:dyDescent="0.35">
      <c r="A130" s="5" t="s">
        <v>255</v>
      </c>
      <c r="B130" s="25" t="s">
        <v>123</v>
      </c>
      <c r="C130" s="349">
        <v>4</v>
      </c>
      <c r="D130" s="491">
        <f>VLOOKUP(C130,Hilfstabellen!A19:E24,5,FALSE)</f>
        <v>500</v>
      </c>
      <c r="E130" s="5"/>
    </row>
    <row r="131" spans="1:5" ht="25" customHeight="1" x14ac:dyDescent="0.35">
      <c r="A131" s="6"/>
      <c r="B131" s="24" t="s">
        <v>32</v>
      </c>
      <c r="C131" s="36" t="str">
        <f>IFERROR(VLOOKUP(C130,Hilfstabellen!A19:B24,2,FALSE),"")</f>
        <v>min. Registerfläche 5.0 m2</v>
      </c>
      <c r="D131" s="37"/>
      <c r="E131" s="6"/>
    </row>
    <row r="132" spans="1:5" ht="25" customHeight="1" x14ac:dyDescent="0.35">
      <c r="A132" s="6" t="s">
        <v>256</v>
      </c>
      <c r="B132" s="24" t="s">
        <v>123</v>
      </c>
      <c r="C132" s="347"/>
      <c r="D132" s="20"/>
      <c r="E132" s="6"/>
    </row>
    <row r="133" spans="1:5" ht="25" customHeight="1" x14ac:dyDescent="0.35">
      <c r="A133" s="6" t="s">
        <v>124</v>
      </c>
      <c r="B133" s="24" t="s">
        <v>32</v>
      </c>
      <c r="C133" s="347"/>
      <c r="D133" s="20"/>
      <c r="E133" s="6"/>
    </row>
    <row r="134" spans="1:5" ht="25" customHeight="1" x14ac:dyDescent="0.35">
      <c r="A134" s="6" t="s">
        <v>125</v>
      </c>
      <c r="B134" s="24" t="s">
        <v>32</v>
      </c>
      <c r="C134" s="347"/>
      <c r="D134" s="20"/>
      <c r="E134" s="6"/>
    </row>
    <row r="135" spans="1:5" ht="25" customHeight="1" x14ac:dyDescent="0.35">
      <c r="A135" s="1" t="s">
        <v>126</v>
      </c>
      <c r="B135" s="65" t="s">
        <v>32</v>
      </c>
      <c r="C135" s="345">
        <v>1</v>
      </c>
      <c r="D135" s="59"/>
      <c r="E135" s="6"/>
    </row>
    <row r="136" spans="1:5" ht="129" customHeight="1" x14ac:dyDescent="0.35">
      <c r="A136" s="6"/>
      <c r="B136" s="66"/>
      <c r="C136" s="517" t="str">
        <f>IF(C135=1,Hilfstabellen!B27,"-")</f>
        <v>Vom Verantwortlichen und Vertragspartner muss verbindlich sichergestellt werden, dass die Temperaturschichtung im Speicher durch die Wahl und die Ausführung der Zirkulationsrückführung, unabhängig von deren Temperatur und Durchflussmenge, nicht gestört wird (keine Durchmischung des Speicherinhaltes und keine nennenswerte Reduktion der Brauchwasser-Austritttemperatur durch die Zirkulation).</v>
      </c>
      <c r="D136" s="518"/>
      <c r="E136" s="6"/>
    </row>
    <row r="137" spans="1:5" ht="25" customHeight="1" x14ac:dyDescent="0.35"/>
    <row r="138" spans="1:5" ht="25" customHeight="1" x14ac:dyDescent="0.35"/>
    <row r="139" spans="1:5" ht="8.25" customHeight="1" x14ac:dyDescent="0.35">
      <c r="B139" s="40"/>
      <c r="C139" s="48"/>
      <c r="D139" s="39"/>
    </row>
    <row r="140" spans="1:5" ht="25" customHeight="1" thickBot="1" x14ac:dyDescent="0.4">
      <c r="A140" s="10" t="s">
        <v>258</v>
      </c>
      <c r="B140" s="4"/>
      <c r="C140" s="4"/>
      <c r="D140" s="4"/>
      <c r="E140" s="4"/>
    </row>
    <row r="141" spans="1:5" ht="25" customHeight="1" x14ac:dyDescent="0.35">
      <c r="A141" s="73"/>
      <c r="B141" s="25" t="s">
        <v>32</v>
      </c>
      <c r="C141" s="18" t="s">
        <v>113</v>
      </c>
      <c r="D141" s="21" t="s">
        <v>257</v>
      </c>
      <c r="E141" s="5"/>
    </row>
    <row r="142" spans="1:5" ht="25" customHeight="1" x14ac:dyDescent="0.35">
      <c r="A142" s="72" t="s">
        <v>55</v>
      </c>
      <c r="B142" s="24" t="s">
        <v>32</v>
      </c>
      <c r="C142" s="345"/>
      <c r="D142" s="354"/>
      <c r="E142" s="6"/>
    </row>
    <row r="143" spans="1:5" ht="25" customHeight="1" x14ac:dyDescent="0.35">
      <c r="A143" s="57" t="s">
        <v>56</v>
      </c>
      <c r="B143" s="24" t="s">
        <v>32</v>
      </c>
      <c r="C143" s="349"/>
      <c r="D143" s="355"/>
      <c r="E143" s="6"/>
    </row>
    <row r="144" spans="1:5" ht="25" customHeight="1" x14ac:dyDescent="0.35"/>
    <row r="145" ht="25" customHeight="1" x14ac:dyDescent="0.35"/>
    <row r="146" ht="25" customHeight="1" x14ac:dyDescent="0.35"/>
    <row r="147" ht="25" customHeight="1" x14ac:dyDescent="0.35"/>
    <row r="148" ht="25" customHeight="1" x14ac:dyDescent="0.35"/>
    <row r="149" ht="25" customHeight="1" x14ac:dyDescent="0.35"/>
    <row r="150" ht="25" customHeight="1" x14ac:dyDescent="0.35"/>
    <row r="151" ht="25" customHeight="1" x14ac:dyDescent="0.35"/>
    <row r="152" ht="25" customHeight="1" x14ac:dyDescent="0.35"/>
    <row r="153" ht="25" customHeight="1" x14ac:dyDescent="0.35"/>
    <row r="154" ht="25" customHeight="1" x14ac:dyDescent="0.35"/>
    <row r="155" ht="25" customHeight="1" x14ac:dyDescent="0.35"/>
    <row r="156" ht="25" customHeight="1" x14ac:dyDescent="0.35"/>
    <row r="157" ht="25" customHeight="1" x14ac:dyDescent="0.35"/>
    <row r="158" ht="25" customHeight="1" x14ac:dyDescent="0.35"/>
    <row r="159" ht="25" customHeight="1" x14ac:dyDescent="0.35"/>
    <row r="160" ht="25" customHeight="1" x14ac:dyDescent="0.35"/>
    <row r="161" ht="25" customHeight="1" x14ac:dyDescent="0.35"/>
    <row r="162" ht="25" customHeight="1" x14ac:dyDescent="0.35"/>
    <row r="163" ht="25" customHeight="1" x14ac:dyDescent="0.35"/>
    <row r="164" ht="25" customHeight="1" x14ac:dyDescent="0.35"/>
    <row r="165" ht="25" customHeight="1" x14ac:dyDescent="0.35"/>
    <row r="166" ht="25" customHeight="1" x14ac:dyDescent="0.35"/>
    <row r="167" ht="25" customHeight="1" x14ac:dyDescent="0.35"/>
    <row r="168" ht="25" customHeight="1" x14ac:dyDescent="0.35"/>
    <row r="169" ht="25" customHeight="1" x14ac:dyDescent="0.35"/>
    <row r="170" ht="25" customHeight="1" x14ac:dyDescent="0.35"/>
    <row r="171" ht="25" customHeight="1" x14ac:dyDescent="0.35"/>
    <row r="172" ht="25" customHeight="1" x14ac:dyDescent="0.35"/>
    <row r="173" ht="25" customHeight="1" x14ac:dyDescent="0.35"/>
    <row r="174" ht="25" customHeight="1" x14ac:dyDescent="0.35"/>
    <row r="175" ht="25" customHeight="1" x14ac:dyDescent="0.35"/>
    <row r="176" ht="25" customHeight="1" x14ac:dyDescent="0.35"/>
    <row r="177" ht="25" customHeight="1" x14ac:dyDescent="0.35"/>
    <row r="178" ht="25" customHeight="1" x14ac:dyDescent="0.35"/>
    <row r="179" ht="25" customHeight="1" x14ac:dyDescent="0.35"/>
    <row r="180" ht="25" customHeight="1" x14ac:dyDescent="0.35"/>
    <row r="181" ht="25" customHeight="1" x14ac:dyDescent="0.35"/>
    <row r="182" ht="25" customHeight="1" x14ac:dyDescent="0.35"/>
    <row r="183" ht="25" customHeight="1" x14ac:dyDescent="0.35"/>
    <row r="184" ht="25" customHeight="1" x14ac:dyDescent="0.35"/>
    <row r="185" ht="25" customHeight="1" x14ac:dyDescent="0.35"/>
    <row r="186" ht="25" customHeight="1" x14ac:dyDescent="0.35"/>
    <row r="187" ht="25" customHeight="1" x14ac:dyDescent="0.35"/>
    <row r="188" ht="25" customHeight="1" x14ac:dyDescent="0.35"/>
    <row r="189" ht="25" customHeight="1" x14ac:dyDescent="0.35"/>
    <row r="190" ht="25" customHeight="1" x14ac:dyDescent="0.35"/>
    <row r="191" ht="25" customHeight="1" x14ac:dyDescent="0.35"/>
    <row r="192" ht="25" customHeight="1" x14ac:dyDescent="0.35"/>
    <row r="193" ht="25" customHeight="1" x14ac:dyDescent="0.35"/>
    <row r="194" ht="25" customHeight="1" x14ac:dyDescent="0.35"/>
    <row r="195" ht="25" customHeight="1" x14ac:dyDescent="0.35"/>
    <row r="196" ht="25" customHeight="1" x14ac:dyDescent="0.35"/>
    <row r="197" ht="25" customHeight="1" x14ac:dyDescent="0.35"/>
    <row r="198" ht="25" customHeight="1" x14ac:dyDescent="0.35"/>
    <row r="199" ht="25" customHeight="1" x14ac:dyDescent="0.35"/>
    <row r="200" ht="25" customHeight="1" x14ac:dyDescent="0.35"/>
    <row r="201" ht="25" customHeight="1" x14ac:dyDescent="0.35"/>
    <row r="202" ht="25" customHeight="1" x14ac:dyDescent="0.35"/>
    <row r="203" ht="25" customHeight="1" x14ac:dyDescent="0.35"/>
    <row r="204" ht="25" customHeight="1" x14ac:dyDescent="0.35"/>
    <row r="205" ht="25" customHeight="1" x14ac:dyDescent="0.35"/>
    <row r="206" ht="25" customHeight="1" x14ac:dyDescent="0.35"/>
    <row r="207" ht="25" customHeight="1" x14ac:dyDescent="0.35"/>
    <row r="208" ht="25" customHeight="1" x14ac:dyDescent="0.35"/>
    <row r="209" ht="25" customHeight="1" x14ac:dyDescent="0.35"/>
    <row r="210" ht="25" customHeight="1" x14ac:dyDescent="0.35"/>
    <row r="211" ht="25" customHeight="1" x14ac:dyDescent="0.35"/>
    <row r="212" ht="25" customHeight="1" x14ac:dyDescent="0.35"/>
    <row r="213" ht="25" customHeight="1" x14ac:dyDescent="0.35"/>
    <row r="214" ht="25" customHeight="1" x14ac:dyDescent="0.35"/>
    <row r="215" ht="25" customHeight="1" x14ac:dyDescent="0.35"/>
    <row r="216" ht="25" customHeight="1" x14ac:dyDescent="0.35"/>
    <row r="217" ht="25" customHeight="1" x14ac:dyDescent="0.35"/>
    <row r="218" ht="25" customHeight="1" x14ac:dyDescent="0.35"/>
    <row r="219" ht="25" customHeight="1" x14ac:dyDescent="0.35"/>
    <row r="220" ht="25" customHeight="1" x14ac:dyDescent="0.35"/>
    <row r="221" ht="25" customHeight="1" x14ac:dyDescent="0.35"/>
    <row r="222" ht="25" customHeight="1" x14ac:dyDescent="0.35"/>
    <row r="223" ht="25" customHeight="1" x14ac:dyDescent="0.35"/>
    <row r="224" ht="25" customHeight="1" x14ac:dyDescent="0.35"/>
    <row r="225" ht="25" customHeight="1" x14ac:dyDescent="0.35"/>
    <row r="226" ht="25" customHeight="1" x14ac:dyDescent="0.35"/>
    <row r="227" ht="25" customHeight="1" x14ac:dyDescent="0.35"/>
    <row r="228" ht="25" customHeight="1" x14ac:dyDescent="0.35"/>
    <row r="229" ht="25" customHeight="1" x14ac:dyDescent="0.35"/>
    <row r="230" ht="25" customHeight="1" x14ac:dyDescent="0.35"/>
    <row r="231" ht="25" customHeight="1" x14ac:dyDescent="0.35"/>
    <row r="232" ht="25" customHeight="1" x14ac:dyDescent="0.35"/>
    <row r="233" ht="25" customHeight="1" x14ac:dyDescent="0.35"/>
    <row r="234" ht="25" customHeight="1" x14ac:dyDescent="0.35"/>
    <row r="235" ht="25" customHeight="1" x14ac:dyDescent="0.35"/>
    <row r="236" ht="25" customHeight="1" x14ac:dyDescent="0.35"/>
    <row r="237" ht="25" customHeight="1" x14ac:dyDescent="0.35"/>
    <row r="238" ht="25" customHeight="1" x14ac:dyDescent="0.35"/>
    <row r="239" ht="25" customHeight="1" x14ac:dyDescent="0.35"/>
    <row r="240" ht="25" customHeight="1" x14ac:dyDescent="0.35"/>
    <row r="241" ht="25" customHeight="1" x14ac:dyDescent="0.35"/>
    <row r="242" ht="25" customHeight="1" x14ac:dyDescent="0.35"/>
    <row r="243" ht="25" customHeight="1" x14ac:dyDescent="0.35"/>
    <row r="244" ht="25" customHeight="1" x14ac:dyDescent="0.35"/>
    <row r="245" ht="25" customHeight="1" x14ac:dyDescent="0.35"/>
    <row r="246" ht="25" customHeight="1" x14ac:dyDescent="0.35"/>
    <row r="247" ht="25" customHeight="1" x14ac:dyDescent="0.35"/>
    <row r="248" ht="25" customHeight="1" x14ac:dyDescent="0.35"/>
    <row r="249" ht="25" customHeight="1" x14ac:dyDescent="0.35"/>
    <row r="250" ht="25" customHeight="1" x14ac:dyDescent="0.35"/>
    <row r="251" ht="25" customHeight="1" x14ac:dyDescent="0.35"/>
    <row r="252" ht="25" customHeight="1" x14ac:dyDescent="0.35"/>
    <row r="253" ht="25" customHeight="1" x14ac:dyDescent="0.35"/>
    <row r="254" ht="25" customHeight="1" x14ac:dyDescent="0.35"/>
    <row r="255" ht="25" customHeight="1" x14ac:dyDescent="0.35"/>
    <row r="256" ht="25" customHeight="1" x14ac:dyDescent="0.35"/>
    <row r="257" ht="25" customHeight="1" x14ac:dyDescent="0.35"/>
    <row r="258" ht="25" customHeight="1" x14ac:dyDescent="0.35"/>
    <row r="259" ht="25" customHeight="1" x14ac:dyDescent="0.35"/>
    <row r="260" ht="25" customHeight="1" x14ac:dyDescent="0.35"/>
    <row r="261" ht="25" customHeight="1" x14ac:dyDescent="0.35"/>
    <row r="262" ht="25" customHeight="1" x14ac:dyDescent="0.35"/>
    <row r="263" ht="25" customHeight="1" x14ac:dyDescent="0.35"/>
    <row r="264" ht="25" customHeight="1" x14ac:dyDescent="0.35"/>
    <row r="265" ht="25" customHeight="1" x14ac:dyDescent="0.35"/>
    <row r="266" ht="25" customHeight="1" x14ac:dyDescent="0.35"/>
    <row r="267" ht="25" customHeight="1" x14ac:dyDescent="0.35"/>
    <row r="268" ht="25" customHeight="1" x14ac:dyDescent="0.35"/>
    <row r="269" ht="25" customHeight="1" x14ac:dyDescent="0.35"/>
    <row r="270" ht="25" customHeight="1" x14ac:dyDescent="0.35"/>
    <row r="271" ht="25" customHeight="1" x14ac:dyDescent="0.35"/>
    <row r="272" ht="25" customHeight="1" x14ac:dyDescent="0.35"/>
    <row r="273" ht="25" customHeight="1" x14ac:dyDescent="0.35"/>
    <row r="274" ht="25" customHeight="1" x14ac:dyDescent="0.35"/>
    <row r="275" ht="25" customHeight="1" x14ac:dyDescent="0.35"/>
    <row r="276" ht="25" customHeight="1" x14ac:dyDescent="0.35"/>
    <row r="277" ht="25" customHeight="1" x14ac:dyDescent="0.35"/>
    <row r="278" ht="25" customHeight="1" x14ac:dyDescent="0.35"/>
    <row r="279" ht="25" customHeight="1" x14ac:dyDescent="0.35"/>
    <row r="280" ht="25" customHeight="1" x14ac:dyDescent="0.35"/>
    <row r="281" ht="25" customHeight="1" x14ac:dyDescent="0.35"/>
    <row r="282" ht="25" customHeight="1" x14ac:dyDescent="0.35"/>
    <row r="283" ht="25" customHeight="1" x14ac:dyDescent="0.35"/>
    <row r="284" ht="25" customHeight="1" x14ac:dyDescent="0.35"/>
    <row r="285" ht="25" customHeight="1" x14ac:dyDescent="0.35"/>
    <row r="286" ht="25" customHeight="1" x14ac:dyDescent="0.35"/>
    <row r="287" ht="25" customHeight="1" x14ac:dyDescent="0.35"/>
    <row r="288" ht="25" customHeight="1" x14ac:dyDescent="0.35"/>
    <row r="289" ht="25" customHeight="1" x14ac:dyDescent="0.35"/>
    <row r="290" ht="25" customHeight="1" x14ac:dyDescent="0.35"/>
    <row r="291" ht="25" customHeight="1" x14ac:dyDescent="0.35"/>
    <row r="292" ht="25" customHeight="1" x14ac:dyDescent="0.35"/>
    <row r="293" ht="25" customHeight="1" x14ac:dyDescent="0.35"/>
    <row r="294" ht="25" customHeight="1" x14ac:dyDescent="0.35"/>
    <row r="295" ht="25" customHeight="1" x14ac:dyDescent="0.35"/>
    <row r="296" ht="25" customHeight="1" x14ac:dyDescent="0.35"/>
    <row r="297" ht="25" customHeight="1" x14ac:dyDescent="0.35"/>
    <row r="298" ht="25" customHeight="1" x14ac:dyDescent="0.35"/>
    <row r="299" ht="25" customHeight="1" x14ac:dyDescent="0.35"/>
    <row r="300" ht="25" customHeight="1" x14ac:dyDescent="0.35"/>
    <row r="301" ht="25" customHeight="1" x14ac:dyDescent="0.35"/>
    <row r="302" ht="25" customHeight="1" x14ac:dyDescent="0.35"/>
    <row r="303" ht="25" customHeight="1" x14ac:dyDescent="0.35"/>
    <row r="304" ht="25" customHeight="1" x14ac:dyDescent="0.35"/>
    <row r="305" ht="25" customHeight="1" x14ac:dyDescent="0.35"/>
    <row r="306" ht="25" customHeight="1" x14ac:dyDescent="0.35"/>
    <row r="307" ht="25" customHeight="1" x14ac:dyDescent="0.35"/>
    <row r="308" ht="25" customHeight="1" x14ac:dyDescent="0.35"/>
    <row r="309" ht="25" customHeight="1" x14ac:dyDescent="0.35"/>
    <row r="310" ht="25" customHeight="1" x14ac:dyDescent="0.35"/>
    <row r="311" ht="25" customHeight="1" x14ac:dyDescent="0.35"/>
    <row r="312" ht="25" customHeight="1" x14ac:dyDescent="0.35"/>
    <row r="313" ht="25" customHeight="1" x14ac:dyDescent="0.35"/>
    <row r="314" ht="25" customHeight="1" x14ac:dyDescent="0.35"/>
    <row r="315" ht="25" customHeight="1" x14ac:dyDescent="0.35"/>
    <row r="316" ht="25" customHeight="1" x14ac:dyDescent="0.35"/>
    <row r="317" ht="25" customHeight="1" x14ac:dyDescent="0.35"/>
    <row r="318" ht="25" customHeight="1" x14ac:dyDescent="0.35"/>
    <row r="319" ht="25" customHeight="1" x14ac:dyDescent="0.35"/>
    <row r="320" ht="25" customHeight="1" x14ac:dyDescent="0.35"/>
    <row r="321" ht="25" customHeight="1" x14ac:dyDescent="0.35"/>
    <row r="322" ht="25" customHeight="1" x14ac:dyDescent="0.35"/>
    <row r="323" ht="25" customHeight="1" x14ac:dyDescent="0.35"/>
    <row r="324" ht="25" customHeight="1" x14ac:dyDescent="0.35"/>
    <row r="325" ht="25" customHeight="1" x14ac:dyDescent="0.35"/>
    <row r="326" ht="25" customHeight="1" x14ac:dyDescent="0.35"/>
    <row r="327" ht="25" customHeight="1" x14ac:dyDescent="0.35"/>
    <row r="328" ht="25" customHeight="1" x14ac:dyDescent="0.35"/>
    <row r="329" ht="25" customHeight="1" x14ac:dyDescent="0.35"/>
    <row r="330" ht="25" customHeight="1" x14ac:dyDescent="0.35"/>
    <row r="331" ht="25" customHeight="1" x14ac:dyDescent="0.35"/>
    <row r="332" ht="25" customHeight="1" x14ac:dyDescent="0.35"/>
    <row r="333" ht="25" customHeight="1" x14ac:dyDescent="0.35"/>
    <row r="334" ht="25" customHeight="1" x14ac:dyDescent="0.35"/>
    <row r="335" ht="25" customHeight="1" x14ac:dyDescent="0.35"/>
    <row r="336" ht="25" customHeight="1" x14ac:dyDescent="0.35"/>
    <row r="337" ht="25" customHeight="1" x14ac:dyDescent="0.35"/>
    <row r="338" ht="25" customHeight="1" x14ac:dyDescent="0.35"/>
    <row r="339" ht="25" customHeight="1" x14ac:dyDescent="0.35"/>
    <row r="340" ht="25" customHeight="1" x14ac:dyDescent="0.35"/>
    <row r="341" ht="25" customHeight="1" x14ac:dyDescent="0.35"/>
    <row r="342" ht="25" customHeight="1" x14ac:dyDescent="0.35"/>
    <row r="343" ht="25" customHeight="1" x14ac:dyDescent="0.35"/>
    <row r="344" ht="25" customHeight="1" x14ac:dyDescent="0.35"/>
    <row r="345" ht="25" customHeight="1" x14ac:dyDescent="0.35"/>
    <row r="346" ht="25" customHeight="1" x14ac:dyDescent="0.35"/>
    <row r="347" ht="25" customHeight="1" x14ac:dyDescent="0.35"/>
    <row r="348" ht="25" customHeight="1" x14ac:dyDescent="0.35"/>
    <row r="349" ht="25" customHeight="1" x14ac:dyDescent="0.35"/>
    <row r="350" ht="25" customHeight="1" x14ac:dyDescent="0.35"/>
    <row r="351" ht="25" customHeight="1" x14ac:dyDescent="0.35"/>
    <row r="352" ht="25" customHeight="1" x14ac:dyDescent="0.35"/>
    <row r="353" ht="25" customHeight="1" x14ac:dyDescent="0.35"/>
    <row r="354" ht="25" customHeight="1" x14ac:dyDescent="0.35"/>
    <row r="355" ht="25" customHeight="1" x14ac:dyDescent="0.35"/>
    <row r="356" ht="25" customHeight="1" x14ac:dyDescent="0.35"/>
    <row r="357" ht="25" customHeight="1" x14ac:dyDescent="0.35"/>
    <row r="358" ht="25" customHeight="1" x14ac:dyDescent="0.35"/>
    <row r="359" ht="25" customHeight="1" x14ac:dyDescent="0.35"/>
    <row r="360" ht="25" customHeight="1" x14ac:dyDescent="0.35"/>
    <row r="361" ht="25" customHeight="1" x14ac:dyDescent="0.35"/>
    <row r="362" ht="25" customHeight="1" x14ac:dyDescent="0.35"/>
    <row r="363" ht="25" customHeight="1" x14ac:dyDescent="0.35"/>
    <row r="364" ht="25" customHeight="1" x14ac:dyDescent="0.35"/>
    <row r="365" ht="25" customHeight="1" x14ac:dyDescent="0.35"/>
    <row r="366" ht="25" customHeight="1" x14ac:dyDescent="0.35"/>
    <row r="367" ht="25" customHeight="1" x14ac:dyDescent="0.35"/>
    <row r="368" ht="25" customHeight="1" x14ac:dyDescent="0.35"/>
    <row r="369" ht="25" customHeight="1" x14ac:dyDescent="0.35"/>
    <row r="370" ht="25" customHeight="1" x14ac:dyDescent="0.35"/>
    <row r="371" ht="25" customHeight="1" x14ac:dyDescent="0.35"/>
    <row r="372" ht="25" customHeight="1" x14ac:dyDescent="0.35"/>
    <row r="373" ht="25" customHeight="1" x14ac:dyDescent="0.35"/>
    <row r="374" ht="25" customHeight="1" x14ac:dyDescent="0.35"/>
    <row r="375" ht="25" customHeight="1" x14ac:dyDescent="0.35"/>
    <row r="376" ht="25" customHeight="1" x14ac:dyDescent="0.35"/>
    <row r="377" ht="25" customHeight="1" x14ac:dyDescent="0.35"/>
    <row r="378" ht="25" customHeight="1" x14ac:dyDescent="0.35"/>
    <row r="379" ht="25" customHeight="1" x14ac:dyDescent="0.35"/>
    <row r="380" ht="25" customHeight="1" x14ac:dyDescent="0.35"/>
    <row r="381" ht="25" customHeight="1" x14ac:dyDescent="0.35"/>
    <row r="382" ht="25" customHeight="1" x14ac:dyDescent="0.35"/>
    <row r="383" ht="25" customHeight="1" x14ac:dyDescent="0.35"/>
    <row r="384" ht="25" customHeight="1" x14ac:dyDescent="0.35"/>
    <row r="385" ht="25" customHeight="1" x14ac:dyDescent="0.35"/>
    <row r="386" ht="25" customHeight="1" x14ac:dyDescent="0.35"/>
    <row r="387" ht="25" customHeight="1" x14ac:dyDescent="0.35"/>
    <row r="388" ht="25" customHeight="1" x14ac:dyDescent="0.35"/>
    <row r="389" ht="25" customHeight="1" x14ac:dyDescent="0.35"/>
    <row r="390" ht="25" customHeight="1" x14ac:dyDescent="0.35"/>
    <row r="391" ht="25" customHeight="1" x14ac:dyDescent="0.35"/>
    <row r="392" ht="25" customHeight="1" x14ac:dyDescent="0.35"/>
    <row r="393" ht="25" customHeight="1" x14ac:dyDescent="0.35"/>
    <row r="394" ht="25" customHeight="1" x14ac:dyDescent="0.35"/>
    <row r="395" ht="25" customHeight="1" x14ac:dyDescent="0.35"/>
    <row r="396" ht="25" customHeight="1" x14ac:dyDescent="0.35"/>
    <row r="397" ht="25" customHeight="1" x14ac:dyDescent="0.35"/>
  </sheetData>
  <sheetProtection sheet="1" objects="1" scenarios="1"/>
  <mergeCells count="15">
    <mergeCell ref="C24:D24"/>
    <mergeCell ref="A29:E29"/>
    <mergeCell ref="C82:D82"/>
    <mergeCell ref="C83:D83"/>
    <mergeCell ref="C136:D136"/>
    <mergeCell ref="C127:D127"/>
    <mergeCell ref="C76:D76"/>
    <mergeCell ref="A112:E113"/>
    <mergeCell ref="C115:D115"/>
    <mergeCell ref="C116:D116"/>
    <mergeCell ref="C117:D117"/>
    <mergeCell ref="C118:D118"/>
    <mergeCell ref="C93:D93"/>
    <mergeCell ref="C84:D84"/>
    <mergeCell ref="A79:E80"/>
  </mergeCells>
  <conditionalFormatting sqref="C6:C8 C11:C16 C19:C23 C40:C41 C64 C67:C68 C72:C75 C82:D85 C87:D91 C93 C98:C101 C106:C107 C115:D117 C119:D119 C121:D125 C127 C130 C132:C135 C142:D143">
    <cfRule type="expression" dxfId="21" priority="4">
      <formula>C6&lt;&gt;""</formula>
    </cfRule>
  </conditionalFormatting>
  <conditionalFormatting sqref="C47">
    <cfRule type="cellIs" dxfId="20" priority="7" operator="greaterThan">
      <formula>55</formula>
    </cfRule>
  </conditionalFormatting>
  <conditionalFormatting sqref="C67">
    <cfRule type="notContainsText" dxfId="19" priority="2" operator="notContains" text="Siemens">
      <formula>ISERROR(SEARCH("Siemens",C67))</formula>
    </cfRule>
  </conditionalFormatting>
  <conditionalFormatting sqref="C67:C68 C72:C75 C6:C8 C11:C16 C19:C23 C40:C41 C64 C82:D85 C87:D91 C93 C98:C101 C106:C107 C115:D117 C119:D119 C121:D125 C127 C130 C132:C135 C142:D143">
    <cfRule type="expression" dxfId="18" priority="3">
      <formula>C6=""</formula>
    </cfRule>
  </conditionalFormatting>
  <conditionalFormatting sqref="C75">
    <cfRule type="expression" dxfId="17" priority="1">
      <formula>C75=""</formula>
    </cfRule>
  </conditionalFormatting>
  <dataValidations count="24">
    <dataValidation allowBlank="1" showInputMessage="1" showErrorMessage="1" promptTitle="Gemäss TAV Kapitel 4.1:" prompt="Nicht zugelassen sind verzinkte oder verzinnte Bauteile, Bauteile aus Buntmetall (ausser RG5), Aluminium, aluminierte Teile und Kunststoffe.  _x000a_Elektrochemische Korrosion infolge ungünstiger Materialpaarungen ist zu vermeiden. " sqref="C74" xr:uid="{5A1C4F0E-1663-4CCD-BD26-A91C31899461}"/>
    <dataValidation type="decimal" operator="lessThanOrEqual" allowBlank="1" showInputMessage="1" showErrorMessage="1" error="Der maximal zulässige Druckabfall primär beträgt 15 kPa." sqref="C91 C125" xr:uid="{4A0B966E-DE2C-4508-B903-06B3CDF88A0D}">
      <formula1>15</formula1>
    </dataValidation>
    <dataValidation type="decimal" operator="notEqual" allowBlank="1" showInputMessage="1" showErrorMessage="1" error="Es wird nur die Eingabe von Zahlen akzeptiert. " sqref="C93" xr:uid="{FD1BF7F3-5725-4E6E-A7DE-056489A41800}">
      <formula1>0</formula1>
    </dataValidation>
    <dataValidation operator="notEqual" allowBlank="1" showInputMessage="1" showErrorMessage="1" sqref="C131" xr:uid="{591768D2-DD3A-4972-9C98-2B47148E59F2}"/>
    <dataValidation type="decimal" operator="notEqual" allowBlank="1" showInputMessage="1" showErrorMessage="1" error="Es wird nur die Eingabe von Zahlen akzeptiert." sqref="C127:D127" xr:uid="{81173AF3-DA4B-4E25-A42D-DD8A65B230FA}">
      <formula1>0</formula1>
    </dataValidation>
    <dataValidation allowBlank="1" showInputMessage="1" showErrorMessage="1" promptTitle="Hinweis" prompt="Gemäss den TAV sind nur Stahl emailliert und/ oder einige Qualitäten austenitischer, rostfreier Stähle zugelassen. _x000a_Andere Werkstoffe für brauchwasserbeaufschlagte Speicherstrukturen sind bewilligungspflichtig. " sqref="C133" xr:uid="{09767E34-B238-4840-A2FC-2B9B5534730B}"/>
    <dataValidation allowBlank="1" showInputMessage="1" showErrorMessage="1" promptTitle="Info" prompt="Die Datenblätter werden von REFUNA nicht bearbeitet, bis alle Angaben in diesem Abschnitt ergänzt sind" sqref="E10" xr:uid="{D98E7FA9-9670-4D43-88DD-C42A69642FA1}"/>
    <dataValidation allowBlank="1" showInputMessage="1" showErrorMessage="1" promptTitle="Info" prompt="Die Datenblätter werden von REFUNA nicht bearbeitet, bis alle Angaben in diesem Abschnitt ergänzt sind. " sqref="E18" xr:uid="{9E96CFF2-AD76-4084-8E91-8F5E22DD4703}"/>
    <dataValidation allowBlank="1" showInputMessage="1" showErrorMessage="1" promptTitle="Info" prompt="Für die Auslegung relevant sind die hervorgehobenen Angaben." sqref="E41 E42" xr:uid="{E4F1B100-A682-4D33-89DF-D228FB6B9C63}"/>
    <dataValidation allowBlank="1" showInputMessage="1" showErrorMessage="1" promptTitle="Info" prompt="Die Angezeigte Dimension entspricht dem Minimum." sqref="E43" xr:uid="{C63B2F53-56A8-497B-A8D0-EAD1B79FFBF8}"/>
    <dataValidation allowBlank="1" showInputMessage="1" showErrorMessage="1" promptTitle="Info" prompt="Diese Angabe dient informativ zur Beurteilung des Platzbedarfes." sqref="E64" xr:uid="{00C889DC-D24C-4AA3-8193-FBC61B840D16}"/>
    <dataValidation allowBlank="1" showInputMessage="1" showErrorMessage="1" promptTitle="Info" prompt="Wird ein anderes Fabrikat eingesetzt, bedarf dies eine schriftliche Genehmigung der Refuna AG." sqref="E67" xr:uid="{B4167210-E63F-4F3E-A99B-F2F8C7935F4A}"/>
    <dataValidation allowBlank="1" showInputMessage="1" showErrorMessage="1" promptTitle="Info" prompt="Gemäss technischen Vorschriften der REFUNA AG (TAV)." sqref="E68" xr:uid="{183FD529-9D69-437C-96B6-871DAEE35D22}"/>
    <dataValidation allowBlank="1" showInputMessage="1" showErrorMessage="1" promptTitle="Info" prompt="Gemäss technischen Vorschriften der REFUNA AG (TAV). _x000a_Wichtig: stromlos geschlossen und mit vorgegebener Abfallzeitverzögerung" sqref="E72" xr:uid="{293C7DAD-698B-4BBF-9300-8D905358CECC}"/>
    <dataValidation allowBlank="1" showInputMessage="1" showErrorMessage="1" promptTitle="Info" prompt="Verbindungsart Rohrleitung auf Wärmetauscher" sqref="E85 E119" xr:uid="{CECECF64-0E1C-4A62-9B81-597F95FDED00}"/>
    <dataValidation allowBlank="1" showInputMessage="1" showErrorMessage="1" promptTitle="Info" prompt="Nicht zugelassen sind Leder, Gummi, Hanf, Flachs, alle anderen Arten von Kunststoffen, Buntmetalldichtungen, verzinnte oder verzinkte Dichtungen. " sqref="E87" xr:uid="{F9FA9D51-53A4-44E1-BB23-088ACBC27394}"/>
    <dataValidation allowBlank="1" showInputMessage="1" showErrorMessage="1" promptTitle="Info" prompt="Die gesetzlichen Vorschriften beziehungsweise Normen oder Regelwerke bezüglich Druckgefälle vom Brauchwasser zum Zwischenkreis müssen eingehalten werden. _x000a_Ferner, brauchwasserseitiger Mindest-Betriebsdruck 6 bar,  Prüfdruck mindestens 9 bar." sqref="E123" xr:uid="{F4D93570-B174-4812-92BC-0D23591603C2}"/>
    <dataValidation allowBlank="1" showInputMessage="1" showErrorMessage="1" promptTitle="Info" prompt="Für Register-Brauchwasserspeicher sind in der &quot;Sekundärspalte&quot; keine Angaben erforderlich." sqref="E125" xr:uid="{EE77DD73-722B-4FCA-839B-6949EBEDC603}"/>
    <dataValidation allowBlank="1" showInputMessage="1" showErrorMessage="1" promptTitle="Info" prompt="Entweder  Wärmetauscher-Oberfläche, _x000a_oder Oberfläche der Verrohrung im Speicher bei Register Systemen, _x000a_oder benetzte Trenn-Fläche  ZK-Wasser - Brauchwasser bei Doppelmantelsystemen und &quot;Speicher in Speicher&quot; Systemen." sqref="E127" xr:uid="{96B05D34-ABC0-4C86-AA87-E83E7D13C755}"/>
    <dataValidation allowBlank="1" showInputMessage="1" showErrorMessage="1" promptTitle="Info" prompt="Diese Angabe ist nur erforderlich für Speichermantel-Aufheizsysteme ( zB. Proenergie-Doppelmantelsystem ) _x000a_oder &quot;Speicher in Speicher&quot; - Systeme ( zB. Jenni )." sqref="E132" xr:uid="{2473CB21-183F-4A3A-B80C-E003AB75CE83}"/>
    <dataValidation allowBlank="1" showInputMessage="1" showErrorMessage="1" promptTitle="Info" prompt="Betrifft Brauchwasser-beaufschlagte Speicherstrukturen" sqref="E133" xr:uid="{97EBAFE8-56D5-43D4-955A-E6AFD68207B9}"/>
    <dataValidation allowBlank="1" showInputMessage="1" showErrorMessage="1" promptTitle="Info" prompt="Die Technischen Vorschriften TAV müssen eingehalten sein. Brauchwasserseitig muss der  Verantwortliche _x000a_und der Vertragspartner die einschlägigen Regelwerke im Sanitärbereich beachten." sqref="E134" xr:uid="{EBFBD576-6DFC-4FF5-8483-1040BEFDD68A}"/>
    <dataValidation allowBlank="1" showInputMessage="1" showErrorMessage="1" promptTitle="Info" prompt="Nur bei Systemen mit aussenliegendem WT erforderlich." sqref="E142" xr:uid="{C9A23D95-076A-490B-9280-9D30ED534E24}"/>
    <dataValidation allowBlank="1" showInputMessage="1" showErrorMessage="1" promptTitle="Info" prompt="Nur bei Systemen mit aussenliegendem WT erforderlich. " sqref="E143" xr:uid="{4D043410-A662-48F7-B1F5-5CEBCC9D8071}"/>
  </dataValidations>
  <pageMargins left="0.70866141732283472" right="0.70866141732283472" top="0.78740157480314965" bottom="0.78740157480314965" header="0.31496062992125984" footer="0.31496062992125984"/>
  <pageSetup paperSize="9" scale="73" fitToHeight="0" orientation="portrait" r:id="rId1"/>
  <headerFooter>
    <oddHeader>&amp;L&amp;G&amp;CHausstationen&amp;REingaben für Datenblätter</oddHeader>
    <oddFooter xml:space="preserve">&amp;L&amp;"Arial,Standard"&amp;10Revision xx.xx.2026
&amp;F&amp;C&amp;"Arial,Standard"&amp;10&amp;P &amp; von &amp;N
&amp;R&amp;"Arial,Standard"&amp;10Druckdatum: &amp;D
</oddFooter>
  </headerFooter>
  <rowBreaks count="3" manualBreakCount="3">
    <brk id="77" max="16383" man="1"/>
    <brk id="108" max="16383" man="1"/>
    <brk id="136" max="16383" man="1"/>
  </rowBreaks>
  <colBreaks count="1" manualBreakCount="1">
    <brk id="5" max="1048575" man="1"/>
  </colBreaks>
  <ignoredErrors>
    <ignoredError sqref="D120" unlockedFormula="1"/>
    <ignoredError sqref="C92" evalError="1"/>
  </ignoredError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187" r:id="rId5" name="Drop Down 163">
              <controlPr defaultSize="0" autoLine="0" autoPict="0">
                <anchor moveWithCells="1">
                  <from>
                    <xdr:col>2</xdr:col>
                    <xdr:colOff>31750</xdr:colOff>
                    <xdr:row>39</xdr:row>
                    <xdr:rowOff>38100</xdr:rowOff>
                  </from>
                  <to>
                    <xdr:col>2</xdr:col>
                    <xdr:colOff>2190750</xdr:colOff>
                    <xdr:row>39</xdr:row>
                    <xdr:rowOff>285750</xdr:rowOff>
                  </to>
                </anchor>
              </controlPr>
            </control>
          </mc:Choice>
        </mc:AlternateContent>
        <mc:AlternateContent xmlns:mc="http://schemas.openxmlformats.org/markup-compatibility/2006">
          <mc:Choice Requires="x14">
            <control shapeId="1189" r:id="rId6" name="Drop Down 165">
              <controlPr defaultSize="0" autoLine="0" autoPict="0">
                <anchor moveWithCells="1">
                  <from>
                    <xdr:col>2</xdr:col>
                    <xdr:colOff>31750</xdr:colOff>
                    <xdr:row>63</xdr:row>
                    <xdr:rowOff>31750</xdr:rowOff>
                  </from>
                  <to>
                    <xdr:col>3</xdr:col>
                    <xdr:colOff>0</xdr:colOff>
                    <xdr:row>63</xdr:row>
                    <xdr:rowOff>285750</xdr:rowOff>
                  </to>
                </anchor>
              </controlPr>
            </control>
          </mc:Choice>
        </mc:AlternateContent>
        <mc:AlternateContent xmlns:mc="http://schemas.openxmlformats.org/markup-compatibility/2006">
          <mc:Choice Requires="x14">
            <control shapeId="1191" r:id="rId7" name="Drop Down 167">
              <controlPr defaultSize="0" autoLine="0" autoPict="0">
                <anchor moveWithCells="1">
                  <from>
                    <xdr:col>2</xdr:col>
                    <xdr:colOff>38100</xdr:colOff>
                    <xdr:row>81</xdr:row>
                    <xdr:rowOff>38100</xdr:rowOff>
                  </from>
                  <to>
                    <xdr:col>3</xdr:col>
                    <xdr:colOff>2165350</xdr:colOff>
                    <xdr:row>81</xdr:row>
                    <xdr:rowOff>285750</xdr:rowOff>
                  </to>
                </anchor>
              </controlPr>
            </control>
          </mc:Choice>
        </mc:AlternateContent>
        <mc:AlternateContent xmlns:mc="http://schemas.openxmlformats.org/markup-compatibility/2006">
          <mc:Choice Requires="x14">
            <control shapeId="1193" r:id="rId8" name="Drop Down 169">
              <controlPr defaultSize="0" autoLine="0" autoPict="0">
                <anchor moveWithCells="1">
                  <from>
                    <xdr:col>2</xdr:col>
                    <xdr:colOff>19050</xdr:colOff>
                    <xdr:row>84</xdr:row>
                    <xdr:rowOff>38100</xdr:rowOff>
                  </from>
                  <to>
                    <xdr:col>2</xdr:col>
                    <xdr:colOff>2171700</xdr:colOff>
                    <xdr:row>84</xdr:row>
                    <xdr:rowOff>298450</xdr:rowOff>
                  </to>
                </anchor>
              </controlPr>
            </control>
          </mc:Choice>
        </mc:AlternateContent>
        <mc:AlternateContent xmlns:mc="http://schemas.openxmlformats.org/markup-compatibility/2006">
          <mc:Choice Requires="x14">
            <control shapeId="1195" r:id="rId9" name="Drop Down 171">
              <controlPr defaultSize="0" autoLine="0" autoPict="0">
                <anchor moveWithCells="1">
                  <from>
                    <xdr:col>3</xdr:col>
                    <xdr:colOff>19050</xdr:colOff>
                    <xdr:row>84</xdr:row>
                    <xdr:rowOff>38100</xdr:rowOff>
                  </from>
                  <to>
                    <xdr:col>3</xdr:col>
                    <xdr:colOff>2171700</xdr:colOff>
                    <xdr:row>84</xdr:row>
                    <xdr:rowOff>298450</xdr:rowOff>
                  </to>
                </anchor>
              </controlPr>
            </control>
          </mc:Choice>
        </mc:AlternateContent>
        <mc:AlternateContent xmlns:mc="http://schemas.openxmlformats.org/markup-compatibility/2006">
          <mc:Choice Requires="x14">
            <control shapeId="1197" r:id="rId10" name="Drop Down 173">
              <controlPr defaultSize="0" autoLine="0" autoPict="0">
                <anchor moveWithCells="1">
                  <from>
                    <xdr:col>2</xdr:col>
                    <xdr:colOff>19050</xdr:colOff>
                    <xdr:row>86</xdr:row>
                    <xdr:rowOff>31750</xdr:rowOff>
                  </from>
                  <to>
                    <xdr:col>3</xdr:col>
                    <xdr:colOff>0</xdr:colOff>
                    <xdr:row>86</xdr:row>
                    <xdr:rowOff>285750</xdr:rowOff>
                  </to>
                </anchor>
              </controlPr>
            </control>
          </mc:Choice>
        </mc:AlternateContent>
        <mc:AlternateContent xmlns:mc="http://schemas.openxmlformats.org/markup-compatibility/2006">
          <mc:Choice Requires="x14">
            <control shapeId="1200" r:id="rId11" name="Drop Down 176">
              <controlPr defaultSize="0" autoLine="0" autoPict="0">
                <anchor moveWithCells="1">
                  <from>
                    <xdr:col>3</xdr:col>
                    <xdr:colOff>19050</xdr:colOff>
                    <xdr:row>86</xdr:row>
                    <xdr:rowOff>31750</xdr:rowOff>
                  </from>
                  <to>
                    <xdr:col>4</xdr:col>
                    <xdr:colOff>0</xdr:colOff>
                    <xdr:row>86</xdr:row>
                    <xdr:rowOff>285750</xdr:rowOff>
                  </to>
                </anchor>
              </controlPr>
            </control>
          </mc:Choice>
        </mc:AlternateContent>
        <mc:AlternateContent xmlns:mc="http://schemas.openxmlformats.org/markup-compatibility/2006">
          <mc:Choice Requires="x14">
            <control shapeId="1202" r:id="rId12" name="Drop Down 178">
              <controlPr defaultSize="0" autoLine="0" autoPict="0">
                <anchor moveWithCells="1">
                  <from>
                    <xdr:col>2</xdr:col>
                    <xdr:colOff>31750</xdr:colOff>
                    <xdr:row>114</xdr:row>
                    <xdr:rowOff>31750</xdr:rowOff>
                  </from>
                  <to>
                    <xdr:col>4</xdr:col>
                    <xdr:colOff>12700</xdr:colOff>
                    <xdr:row>114</xdr:row>
                    <xdr:rowOff>285750</xdr:rowOff>
                  </to>
                </anchor>
              </controlPr>
            </control>
          </mc:Choice>
        </mc:AlternateContent>
        <mc:AlternateContent xmlns:mc="http://schemas.openxmlformats.org/markup-compatibility/2006">
          <mc:Choice Requires="x14">
            <control shapeId="1204" r:id="rId13" name="Drop Down 180">
              <controlPr defaultSize="0" autoLine="0" autoPict="0">
                <anchor moveWithCells="1">
                  <from>
                    <xdr:col>2</xdr:col>
                    <xdr:colOff>19050</xdr:colOff>
                    <xdr:row>118</xdr:row>
                    <xdr:rowOff>19050</xdr:rowOff>
                  </from>
                  <to>
                    <xdr:col>2</xdr:col>
                    <xdr:colOff>2171700</xdr:colOff>
                    <xdr:row>118</xdr:row>
                    <xdr:rowOff>298450</xdr:rowOff>
                  </to>
                </anchor>
              </controlPr>
            </control>
          </mc:Choice>
        </mc:AlternateContent>
        <mc:AlternateContent xmlns:mc="http://schemas.openxmlformats.org/markup-compatibility/2006">
          <mc:Choice Requires="x14">
            <control shapeId="1206" r:id="rId14" name="Drop Down 182">
              <controlPr defaultSize="0" autoLine="0" autoPict="0">
                <anchor moveWithCells="1">
                  <from>
                    <xdr:col>3</xdr:col>
                    <xdr:colOff>19050</xdr:colOff>
                    <xdr:row>118</xdr:row>
                    <xdr:rowOff>19050</xdr:rowOff>
                  </from>
                  <to>
                    <xdr:col>3</xdr:col>
                    <xdr:colOff>2171700</xdr:colOff>
                    <xdr:row>118</xdr:row>
                    <xdr:rowOff>298450</xdr:rowOff>
                  </to>
                </anchor>
              </controlPr>
            </control>
          </mc:Choice>
        </mc:AlternateContent>
        <mc:AlternateContent xmlns:mc="http://schemas.openxmlformats.org/markup-compatibility/2006">
          <mc:Choice Requires="x14">
            <control shapeId="1209" r:id="rId15" name="Drop Down 185">
              <controlPr defaultSize="0" autoLine="0" autoPict="0">
                <anchor moveWithCells="1">
                  <from>
                    <xdr:col>2</xdr:col>
                    <xdr:colOff>19050</xdr:colOff>
                    <xdr:row>120</xdr:row>
                    <xdr:rowOff>31750</xdr:rowOff>
                  </from>
                  <to>
                    <xdr:col>3</xdr:col>
                    <xdr:colOff>0</xdr:colOff>
                    <xdr:row>120</xdr:row>
                    <xdr:rowOff>285750</xdr:rowOff>
                  </to>
                </anchor>
              </controlPr>
            </control>
          </mc:Choice>
        </mc:AlternateContent>
        <mc:AlternateContent xmlns:mc="http://schemas.openxmlformats.org/markup-compatibility/2006">
          <mc:Choice Requires="x14">
            <control shapeId="1210" r:id="rId16" name="Drop Down 186">
              <controlPr defaultSize="0" autoLine="0" autoPict="0">
                <anchor moveWithCells="1">
                  <from>
                    <xdr:col>3</xdr:col>
                    <xdr:colOff>19050</xdr:colOff>
                    <xdr:row>120</xdr:row>
                    <xdr:rowOff>31750</xdr:rowOff>
                  </from>
                  <to>
                    <xdr:col>4</xdr:col>
                    <xdr:colOff>0</xdr:colOff>
                    <xdr:row>120</xdr:row>
                    <xdr:rowOff>285750</xdr:rowOff>
                  </to>
                </anchor>
              </controlPr>
            </control>
          </mc:Choice>
        </mc:AlternateContent>
        <mc:AlternateContent xmlns:mc="http://schemas.openxmlformats.org/markup-compatibility/2006">
          <mc:Choice Requires="x14">
            <control shapeId="1212" r:id="rId17" name="Drop Down 188">
              <controlPr defaultSize="0" autoLine="0" autoPict="0">
                <anchor moveWithCells="1">
                  <from>
                    <xdr:col>2</xdr:col>
                    <xdr:colOff>31750</xdr:colOff>
                    <xdr:row>129</xdr:row>
                    <xdr:rowOff>31750</xdr:rowOff>
                  </from>
                  <to>
                    <xdr:col>2</xdr:col>
                    <xdr:colOff>2184400</xdr:colOff>
                    <xdr:row>129</xdr:row>
                    <xdr:rowOff>285750</xdr:rowOff>
                  </to>
                </anchor>
              </controlPr>
            </control>
          </mc:Choice>
        </mc:AlternateContent>
        <mc:AlternateContent xmlns:mc="http://schemas.openxmlformats.org/markup-compatibility/2006">
          <mc:Choice Requires="x14">
            <control shapeId="1215" r:id="rId18" name="Drop Down 191">
              <controlPr defaultSize="0" autoLine="0" autoPict="0">
                <anchor moveWithCells="1">
                  <from>
                    <xdr:col>2</xdr:col>
                    <xdr:colOff>19050</xdr:colOff>
                    <xdr:row>134</xdr:row>
                    <xdr:rowOff>31750</xdr:rowOff>
                  </from>
                  <to>
                    <xdr:col>2</xdr:col>
                    <xdr:colOff>2171700</xdr:colOff>
                    <xdr:row>134</xdr:row>
                    <xdr:rowOff>285750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E01A9-FAB9-4658-A144-2A7024AA32CE}">
  <sheetPr codeName="Tabelle2">
    <pageSetUpPr fitToPage="1"/>
  </sheetPr>
  <dimension ref="A1:O307"/>
  <sheetViews>
    <sheetView zoomScale="70" zoomScaleNormal="70" zoomScalePageLayoutView="70" workbookViewId="0">
      <selection activeCell="D11" sqref="D11"/>
    </sheetView>
  </sheetViews>
  <sheetFormatPr baseColWidth="10" defaultColWidth="5.453125" defaultRowHeight="15.5" x14ac:dyDescent="0.35"/>
  <cols>
    <col min="1" max="1" width="43.54296875" style="1" customWidth="1"/>
    <col min="2" max="2" width="15.26953125" style="1" bestFit="1" customWidth="1"/>
    <col min="3" max="4" width="12.1796875" style="1" customWidth="1"/>
    <col min="5" max="5" width="15.26953125" style="1" bestFit="1" customWidth="1"/>
    <col min="6" max="12" width="12.1796875" style="1" customWidth="1"/>
    <col min="13" max="14" width="5.453125" style="1"/>
    <col min="15" max="15" width="10.453125" style="1" bestFit="1" customWidth="1"/>
    <col min="16" max="16384" width="5.453125" style="1"/>
  </cols>
  <sheetData>
    <row r="1" spans="1:11" ht="7.5" customHeight="1" x14ac:dyDescent="0.35"/>
    <row r="2" spans="1:11" ht="25" customHeight="1" x14ac:dyDescent="0.35">
      <c r="A2" s="9" t="s">
        <v>92</v>
      </c>
      <c r="B2" s="2"/>
      <c r="C2" s="2"/>
      <c r="D2" s="2"/>
      <c r="E2" s="2"/>
      <c r="F2" s="2"/>
      <c r="G2" s="2"/>
      <c r="H2" s="2"/>
      <c r="I2" s="2"/>
      <c r="J2" s="2"/>
      <c r="K2" s="2"/>
    </row>
    <row r="3" spans="1:11" ht="7.5" customHeight="1" x14ac:dyDescent="0.35">
      <c r="A3" s="3"/>
    </row>
    <row r="4" spans="1:11" ht="25" customHeight="1" thickBot="1" x14ac:dyDescent="0.4">
      <c r="A4" s="10" t="s">
        <v>94</v>
      </c>
      <c r="B4" s="4"/>
      <c r="C4" s="27"/>
      <c r="D4" s="27"/>
      <c r="E4" s="27"/>
      <c r="F4" s="27"/>
      <c r="G4" s="27"/>
      <c r="H4" s="27"/>
      <c r="I4" s="4"/>
      <c r="J4" s="4"/>
      <c r="K4" s="4"/>
    </row>
    <row r="5" spans="1:11" ht="25" customHeight="1" x14ac:dyDescent="0.35">
      <c r="A5" s="500" t="s">
        <v>236</v>
      </c>
      <c r="B5" s="500"/>
      <c r="C5" s="500"/>
      <c r="D5" s="500"/>
      <c r="E5" s="500"/>
      <c r="F5" s="500"/>
      <c r="G5" s="500"/>
      <c r="H5" s="500"/>
      <c r="I5" s="500"/>
      <c r="J5" s="500"/>
      <c r="K5" s="500"/>
    </row>
    <row r="6" spans="1:11" ht="46.5" customHeight="1" thickBot="1" x14ac:dyDescent="0.4">
      <c r="A6" s="501"/>
      <c r="B6" s="501"/>
      <c r="C6" s="501"/>
      <c r="D6" s="501"/>
      <c r="E6" s="501"/>
      <c r="F6" s="501"/>
      <c r="G6" s="501"/>
      <c r="H6" s="501"/>
      <c r="I6" s="501"/>
      <c r="J6" s="501"/>
      <c r="K6" s="501"/>
    </row>
    <row r="7" spans="1:11" ht="24" customHeight="1" x14ac:dyDescent="0.35">
      <c r="A7" s="6" t="s">
        <v>133</v>
      </c>
      <c r="B7" s="24"/>
      <c r="C7" s="52" t="s">
        <v>98</v>
      </c>
      <c r="D7" s="52" t="s">
        <v>96</v>
      </c>
      <c r="E7" s="42" t="s">
        <v>97</v>
      </c>
      <c r="F7" s="43"/>
      <c r="G7" s="41"/>
      <c r="H7" s="41"/>
    </row>
    <row r="8" spans="1:11" ht="24" customHeight="1" x14ac:dyDescent="0.35">
      <c r="A8" s="6" t="s">
        <v>99</v>
      </c>
      <c r="B8" s="24" t="s">
        <v>15</v>
      </c>
      <c r="C8" s="45">
        <f>Eingaben!D41</f>
        <v>10.001099999999999</v>
      </c>
      <c r="D8" s="42" t="str">
        <f>IFERROR(D10*Eingaben!C55*(Eingaben!C99-Eingaben!C102)/3600,"")</f>
        <v/>
      </c>
      <c r="E8" s="42" t="str">
        <f>IFERROR(E10*Eingaben!C55*(Eingaben!C100-Eingaben!C103)/3600,"")</f>
        <v/>
      </c>
      <c r="F8" s="41"/>
      <c r="G8" s="41"/>
      <c r="H8" s="41"/>
    </row>
    <row r="9" spans="1:11" ht="24" customHeight="1" x14ac:dyDescent="0.35">
      <c r="A9" s="6" t="s">
        <v>100</v>
      </c>
      <c r="B9" s="24" t="s">
        <v>150</v>
      </c>
      <c r="C9" s="44">
        <f>Eingaben!D42</f>
        <v>159</v>
      </c>
      <c r="D9" s="44" t="str">
        <f>IFERROR(D8*3600/(Eingaben!C55*(Eingaben!C45-Eingaben!C48)),"")</f>
        <v/>
      </c>
      <c r="E9" s="44" t="str">
        <f>IFERROR(E8*3600/(Eingaben!C55*(Eingaben!C46-Eingaben!C49)),"")</f>
        <v/>
      </c>
      <c r="F9" s="50"/>
      <c r="G9" s="50"/>
      <c r="H9" s="50"/>
    </row>
    <row r="10" spans="1:11" ht="24" customHeight="1" x14ac:dyDescent="0.35">
      <c r="A10" s="6" t="s">
        <v>101</v>
      </c>
      <c r="B10" s="24" t="s">
        <v>150</v>
      </c>
      <c r="C10" s="44" t="str">
        <f>IFERROR(C8*3600/(Eingaben!C55*(Eingaben!C98-Eingaben!C101)),"")</f>
        <v/>
      </c>
      <c r="D10" s="44" t="str">
        <f>C10</f>
        <v/>
      </c>
      <c r="E10" s="44" t="str">
        <f>C10</f>
        <v/>
      </c>
      <c r="F10" s="50"/>
      <c r="G10" s="50"/>
      <c r="H10" s="51"/>
    </row>
    <row r="11" spans="1:11" ht="24" customHeight="1" x14ac:dyDescent="0.35">
      <c r="A11" s="6" t="s">
        <v>104</v>
      </c>
      <c r="B11" s="24" t="s">
        <v>253</v>
      </c>
      <c r="C11" s="356"/>
      <c r="D11" s="356"/>
      <c r="E11" s="356"/>
      <c r="F11" s="50"/>
      <c r="G11" s="50"/>
      <c r="H11" s="51"/>
    </row>
    <row r="12" spans="1:11" ht="25" customHeight="1" x14ac:dyDescent="0.35">
      <c r="A12" s="6" t="s">
        <v>187</v>
      </c>
      <c r="B12" s="24" t="s">
        <v>27</v>
      </c>
      <c r="C12" s="47" t="str">
        <f>IFERROR(((Eingaben!C44-Eingaben!C98)-(Eingaben!C47-Eingaben!C101))/LN((Eingaben!C44-Eingaben!C98)/(Eingaben!C47-Eingaben!C101)),"")</f>
        <v/>
      </c>
      <c r="D12" s="47" t="str">
        <f>IFERROR(((Eingaben!C45-Eingaben!C99)-(Eingaben!C48-Eingaben!C102))/LN((Eingaben!C45-Eingaben!C99)/(Eingaben!C48-Eingaben!C102)),"")</f>
        <v/>
      </c>
      <c r="E12" s="47" t="str">
        <f>IFERROR(((Eingaben!C46-Eingaben!C100)-(Eingaben!C49-Eingaben!C103))/LN((Eingaben!C46-Eingaben!C100)/(Eingaben!C49-Eingaben!C103)),"")</f>
        <v/>
      </c>
      <c r="F12" s="51"/>
      <c r="G12" s="51"/>
    </row>
    <row r="13" spans="1:11" ht="25" customHeight="1" x14ac:dyDescent="0.35">
      <c r="A13" s="6" t="s">
        <v>95</v>
      </c>
      <c r="B13" s="24" t="s">
        <v>151</v>
      </c>
      <c r="C13" s="32" t="str">
        <f>IFERROR(C8*1000/C12,"")</f>
        <v/>
      </c>
      <c r="D13" s="32" t="str">
        <f>IFERROR(D8*1000/D12,"")</f>
        <v/>
      </c>
      <c r="E13" s="32" t="str">
        <f>IFERROR(E8*1000/E12,"")</f>
        <v/>
      </c>
      <c r="F13" s="48"/>
      <c r="G13" s="48"/>
      <c r="H13" s="48"/>
    </row>
    <row r="14" spans="1:11" ht="24" customHeight="1" x14ac:dyDescent="0.35">
      <c r="A14" s="6" t="s">
        <v>95</v>
      </c>
      <c r="B14" s="38" t="s">
        <v>152</v>
      </c>
      <c r="C14" s="32" t="str">
        <f>IFERROR(C13/Eingaben!$C$93,"")</f>
        <v/>
      </c>
      <c r="D14" s="32" t="str">
        <f>IFERROR(D13/Eingaben!$C$93,"")</f>
        <v/>
      </c>
      <c r="E14" s="32" t="str">
        <f>IFERROR(E13/Eingaben!$C$93,"")</f>
        <v/>
      </c>
      <c r="F14" s="48"/>
      <c r="G14" s="48"/>
      <c r="H14" s="48"/>
    </row>
    <row r="15" spans="1:11" ht="25" customHeight="1" x14ac:dyDescent="0.35"/>
    <row r="16" spans="1:11" ht="25" customHeight="1" thickBot="1" x14ac:dyDescent="0.4">
      <c r="A16" s="10" t="s">
        <v>274</v>
      </c>
      <c r="B16" s="4"/>
      <c r="C16" s="27"/>
      <c r="D16" s="27"/>
      <c r="E16" s="27"/>
      <c r="F16" s="27"/>
      <c r="G16" s="27"/>
      <c r="H16" s="27"/>
      <c r="I16" s="4"/>
      <c r="J16" s="4"/>
      <c r="K16" s="4"/>
    </row>
    <row r="17" spans="1:15" ht="25" customHeight="1" x14ac:dyDescent="0.35">
      <c r="A17" s="500" t="s">
        <v>235</v>
      </c>
      <c r="B17" s="500"/>
      <c r="C17" s="500"/>
      <c r="D17" s="500"/>
      <c r="E17" s="500"/>
      <c r="F17" s="500"/>
      <c r="G17" s="500"/>
      <c r="H17" s="500"/>
      <c r="I17" s="500"/>
      <c r="J17" s="500"/>
      <c r="K17" s="500"/>
    </row>
    <row r="18" spans="1:15" ht="50.25" customHeight="1" thickBot="1" x14ac:dyDescent="0.4">
      <c r="A18" s="501"/>
      <c r="B18" s="501"/>
      <c r="C18" s="501"/>
      <c r="D18" s="501"/>
      <c r="E18" s="501"/>
      <c r="F18" s="501"/>
      <c r="G18" s="501"/>
      <c r="H18" s="501"/>
      <c r="I18" s="501"/>
      <c r="J18" s="501"/>
      <c r="K18" s="501"/>
    </row>
    <row r="19" spans="1:15" ht="25" customHeight="1" x14ac:dyDescent="0.35">
      <c r="A19" s="6" t="s">
        <v>134</v>
      </c>
      <c r="B19" s="24"/>
      <c r="C19" s="508" t="s">
        <v>98</v>
      </c>
      <c r="D19" s="509"/>
      <c r="E19" s="510"/>
      <c r="F19" s="508" t="s">
        <v>96</v>
      </c>
      <c r="G19" s="509"/>
      <c r="H19" s="510"/>
      <c r="I19" s="511" t="s">
        <v>97</v>
      </c>
      <c r="J19" s="512"/>
      <c r="K19" s="512"/>
    </row>
    <row r="20" spans="1:15" ht="25" customHeight="1" x14ac:dyDescent="0.35">
      <c r="A20" s="6" t="s">
        <v>135</v>
      </c>
      <c r="B20" s="24" t="s">
        <v>27</v>
      </c>
      <c r="C20" s="505">
        <f>Eingaben!C44</f>
        <v>115</v>
      </c>
      <c r="D20" s="506"/>
      <c r="E20" s="507"/>
      <c r="F20" s="505">
        <f>Eingaben!C45</f>
        <v>95</v>
      </c>
      <c r="G20" s="506"/>
      <c r="H20" s="507"/>
      <c r="I20" s="505">
        <f>Eingaben!C46</f>
        <v>75</v>
      </c>
      <c r="J20" s="506"/>
      <c r="K20" s="506"/>
    </row>
    <row r="21" spans="1:15" ht="25" customHeight="1" x14ac:dyDescent="0.35">
      <c r="A21" s="6" t="s">
        <v>136</v>
      </c>
      <c r="B21" s="24" t="s">
        <v>27</v>
      </c>
      <c r="C21" s="44" t="str">
        <f>IFERROR(C25+C27,"")</f>
        <v/>
      </c>
      <c r="D21" s="44" t="str">
        <f t="shared" ref="D21:K21" si="0">IFERROR(D25+D27,"")</f>
        <v/>
      </c>
      <c r="E21" s="44" t="str">
        <f t="shared" si="0"/>
        <v/>
      </c>
      <c r="F21" s="44" t="str">
        <f t="shared" si="0"/>
        <v/>
      </c>
      <c r="G21" s="44" t="str">
        <f t="shared" si="0"/>
        <v/>
      </c>
      <c r="H21" s="44" t="str">
        <f t="shared" si="0"/>
        <v/>
      </c>
      <c r="I21" s="44" t="str">
        <f t="shared" si="0"/>
        <v/>
      </c>
      <c r="J21" s="44" t="str">
        <f t="shared" si="0"/>
        <v/>
      </c>
      <c r="K21" s="44" t="str">
        <f t="shared" si="0"/>
        <v/>
      </c>
    </row>
    <row r="22" spans="1:15" ht="25" customHeight="1" x14ac:dyDescent="0.35">
      <c r="A22" s="6" t="s">
        <v>140</v>
      </c>
      <c r="B22" s="24" t="s">
        <v>150</v>
      </c>
      <c r="C22" s="44" t="str">
        <f>IFERROR(C23*3600/(Eingaben!$C$55*($C$20-C21)),"")</f>
        <v/>
      </c>
      <c r="D22" s="44" t="str">
        <f>IFERROR(D23*3600/(Eingaben!$C$55*($C$20-D21)),"")</f>
        <v/>
      </c>
      <c r="E22" s="44" t="str">
        <f>IFERROR(E23*3600/(Eingaben!$C$55*($C$20-E21)),"")</f>
        <v/>
      </c>
      <c r="F22" s="44" t="str">
        <f>IFERROR(F23*3600/(Eingaben!$C$55*($F$20-F21)),"")</f>
        <v/>
      </c>
      <c r="G22" s="44" t="str">
        <f>IFERROR(G23*3600/(Eingaben!$C$55*($F$20-G21)),"")</f>
        <v/>
      </c>
      <c r="H22" s="44" t="str">
        <f>IFERROR(H23*3600/(Eingaben!$C$55*($F$20-H21)),"")</f>
        <v/>
      </c>
      <c r="I22" s="44">
        <f>Eingaben!D42</f>
        <v>159</v>
      </c>
      <c r="J22" s="44" t="str">
        <f>IFERROR(J23*3600/(Eingaben!$C$55*($I$20-J21)),"")</f>
        <v/>
      </c>
      <c r="K22" s="44" t="str">
        <f>IFERROR(K23*3600/(Eingaben!$C$55*($I$20-K21)),"")</f>
        <v/>
      </c>
      <c r="O22" s="67"/>
    </row>
    <row r="23" spans="1:15" ht="25" customHeight="1" x14ac:dyDescent="0.35">
      <c r="A23" s="6" t="s">
        <v>99</v>
      </c>
      <c r="B23" s="24" t="s">
        <v>15</v>
      </c>
      <c r="C23" s="46" t="str">
        <f>IFERROR(C26*Eingaben!$C$55*(C24-C25)/3600,"")</f>
        <v/>
      </c>
      <c r="D23" s="46" t="str">
        <f>IFERROR(D26*Eingaben!$C$55*(D24-D25)/3600,"")</f>
        <v/>
      </c>
      <c r="E23" s="46" t="str">
        <f>IFERROR(E26*Eingaben!$C$55*(E24-E25)/3600,"")</f>
        <v/>
      </c>
      <c r="F23" s="46" t="str">
        <f>IFERROR(F26*Eingaben!$C$55*(F24-F25)/3600,"")</f>
        <v/>
      </c>
      <c r="G23" s="46" t="str">
        <f>IFERROR(G26*Eingaben!$C$55*(G24-G25)/3600,"")</f>
        <v/>
      </c>
      <c r="H23" s="46" t="str">
        <f>IFERROR(H26*Eingaben!$C$55*(H24-H25)/3600,"")</f>
        <v/>
      </c>
      <c r="I23" s="46" t="str">
        <f>IFERROR(I22*Eingaben!$C$55*(I20-I21)/3600,"")</f>
        <v/>
      </c>
      <c r="J23" s="46" t="str">
        <f>IFERROR(J26*Eingaben!$C$55*(J24-J25)/3600,"")</f>
        <v/>
      </c>
      <c r="K23" s="46" t="str">
        <f>IFERROR(K26*Eingaben!$C$55*(K24-K25)/3600,"")</f>
        <v/>
      </c>
    </row>
    <row r="24" spans="1:15" ht="25" customHeight="1" x14ac:dyDescent="0.35">
      <c r="A24" s="6" t="s">
        <v>137</v>
      </c>
      <c r="B24" s="24" t="s">
        <v>27</v>
      </c>
      <c r="C24" s="45" t="str">
        <f>IF(C33="","",(AVERAGE((SUM($C$33:$K$33))/9,$I$20)))</f>
        <v/>
      </c>
      <c r="D24" s="45" t="str">
        <f>IF(D33="","",(AVERAGE((SUM($C$33:$K$33))/9,$I$20)))</f>
        <v/>
      </c>
      <c r="E24" s="45" t="str">
        <f>IF(E33="","",(AVERAGE((SUM($C$33:$K$33))/9,$I$20)))</f>
        <v/>
      </c>
      <c r="F24" s="45" t="str">
        <f t="shared" ref="F24:K24" si="1">IF(F33="","",(AVERAGE((SUM($C$33:$K$33))/9,$I$20)))</f>
        <v/>
      </c>
      <c r="G24" s="45" t="str">
        <f t="shared" si="1"/>
        <v/>
      </c>
      <c r="H24" s="45" t="str">
        <f t="shared" si="1"/>
        <v/>
      </c>
      <c r="I24" s="45" t="str">
        <f t="shared" si="1"/>
        <v/>
      </c>
      <c r="J24" s="45" t="str">
        <f t="shared" si="1"/>
        <v/>
      </c>
      <c r="K24" s="45" t="str">
        <f t="shared" si="1"/>
        <v/>
      </c>
    </row>
    <row r="25" spans="1:15" ht="25" customHeight="1" x14ac:dyDescent="0.35">
      <c r="A25" s="6" t="s">
        <v>138</v>
      </c>
      <c r="B25" s="24" t="s">
        <v>27</v>
      </c>
      <c r="C25" s="44" t="str">
        <f>IF(C34+C35=0,"",C34+C35)</f>
        <v/>
      </c>
      <c r="D25" s="44" t="str">
        <f t="shared" ref="D25:K25" si="2">IF(D34+D35=0,"",D34+D35)</f>
        <v/>
      </c>
      <c r="E25" s="44" t="str">
        <f t="shared" si="2"/>
        <v/>
      </c>
      <c r="F25" s="44" t="str">
        <f t="shared" si="2"/>
        <v/>
      </c>
      <c r="G25" s="44" t="str">
        <f t="shared" si="2"/>
        <v/>
      </c>
      <c r="H25" s="44" t="str">
        <f t="shared" si="2"/>
        <v/>
      </c>
      <c r="I25" s="44" t="str">
        <f t="shared" si="2"/>
        <v/>
      </c>
      <c r="J25" s="44" t="str">
        <f t="shared" si="2"/>
        <v/>
      </c>
      <c r="K25" s="44" t="str">
        <f t="shared" si="2"/>
        <v/>
      </c>
    </row>
    <row r="26" spans="1:15" ht="25" customHeight="1" x14ac:dyDescent="0.35">
      <c r="A26" s="6" t="s">
        <v>139</v>
      </c>
      <c r="B26" s="24" t="s">
        <v>150</v>
      </c>
      <c r="C26" s="44" t="str">
        <f t="shared" ref="C26:G26" si="3">$I$26</f>
        <v/>
      </c>
      <c r="D26" s="44" t="str">
        <f t="shared" si="3"/>
        <v/>
      </c>
      <c r="E26" s="44" t="str">
        <f t="shared" si="3"/>
        <v/>
      </c>
      <c r="F26" s="44" t="str">
        <f t="shared" si="3"/>
        <v/>
      </c>
      <c r="G26" s="44" t="str">
        <f t="shared" si="3"/>
        <v/>
      </c>
      <c r="H26" s="44" t="str">
        <f>$I$26</f>
        <v/>
      </c>
      <c r="I26" s="44" t="str">
        <f>IFERROR(I23*3600/(Eingaben!C55*(I24-I25)),"")</f>
        <v/>
      </c>
      <c r="J26" s="44" t="str">
        <f>I26</f>
        <v/>
      </c>
      <c r="K26" s="44" t="str">
        <f>I26</f>
        <v/>
      </c>
    </row>
    <row r="27" spans="1:15" ht="25" customHeight="1" x14ac:dyDescent="0.35">
      <c r="A27" s="6" t="s">
        <v>141</v>
      </c>
      <c r="B27" s="24" t="s">
        <v>253</v>
      </c>
      <c r="C27" s="356"/>
      <c r="D27" s="356"/>
      <c r="E27" s="356"/>
      <c r="F27" s="356"/>
      <c r="G27" s="356"/>
      <c r="H27" s="356"/>
      <c r="I27" s="356"/>
      <c r="J27" s="356"/>
      <c r="K27" s="356"/>
    </row>
    <row r="28" spans="1:15" ht="25" customHeight="1" x14ac:dyDescent="0.35">
      <c r="A28" s="6" t="s">
        <v>93</v>
      </c>
      <c r="B28" s="24" t="s">
        <v>27</v>
      </c>
      <c r="C28" s="47" t="str">
        <f>IFERROR((($C$20-C24)-(C21-C25))/LN(($C$20-C24)/(C21-C25)),"")</f>
        <v/>
      </c>
      <c r="D28" s="47" t="str">
        <f>IFERROR((($C$20-D24)-(D21-D25))/LN(($C$20-D24)/(D21-D25)),"")</f>
        <v/>
      </c>
      <c r="E28" s="47" t="str">
        <f>IFERROR((($C$20-E24)-(E21-E25))/LN(($C$20-E24)/(E21-E25)),"")</f>
        <v/>
      </c>
      <c r="F28" s="47" t="str">
        <f>IFERROR((($F$20-F24)-(F21-F25))/LN(($F$20-F24)/(F21-F25)),"")</f>
        <v/>
      </c>
      <c r="G28" s="47" t="str">
        <f>IFERROR((($F$20-G24)-(G21-G25))/LN(($F$20-G24)/(G21-G25)),"")</f>
        <v/>
      </c>
      <c r="H28" s="47" t="str">
        <f>IFERROR((($F$20-H24)-(H21-H25))/LN(($F$20-H24)/(H21-H25)),"")</f>
        <v/>
      </c>
      <c r="I28" s="47" t="str">
        <f>IFERROR((($I$20-I24)-(I21-I25))/LN(($I$20-I24)/(I21-I25)),"")</f>
        <v/>
      </c>
      <c r="J28" s="47" t="str">
        <f>IFERROR((($I$20-J24)-(J21-J25))/LN(($I$20-J24)/(J21-J25)),"")</f>
        <v/>
      </c>
      <c r="K28" s="47" t="str">
        <f>IFERROR((($I$20-K24)-(K21-K25))/LN(($I$20-K24)/(K21-K25)),"")</f>
        <v/>
      </c>
    </row>
    <row r="29" spans="1:15" ht="25" customHeight="1" x14ac:dyDescent="0.35">
      <c r="A29" s="6" t="s">
        <v>95</v>
      </c>
      <c r="B29" s="24" t="s">
        <v>151</v>
      </c>
      <c r="C29" s="32" t="str">
        <f>IFERROR(C23*1000/C28,"")</f>
        <v/>
      </c>
      <c r="D29" s="32" t="str">
        <f t="shared" ref="D29:H29" si="4">IFERROR(D23*1000/D28,"")</f>
        <v/>
      </c>
      <c r="E29" s="32" t="str">
        <f t="shared" si="4"/>
        <v/>
      </c>
      <c r="F29" s="32" t="str">
        <f t="shared" si="4"/>
        <v/>
      </c>
      <c r="G29" s="32" t="str">
        <f t="shared" si="4"/>
        <v/>
      </c>
      <c r="H29" s="32" t="str">
        <f t="shared" si="4"/>
        <v/>
      </c>
      <c r="I29" s="32" t="str">
        <f>IFERROR(I23*1000/I28,"")</f>
        <v/>
      </c>
      <c r="J29" s="32" t="str">
        <f>IFERROR(J23*1000/J28,"")</f>
        <v/>
      </c>
      <c r="K29" s="32" t="str">
        <f>IFERROR(K23*1000/K28,"")</f>
        <v/>
      </c>
    </row>
    <row r="30" spans="1:15" ht="25" customHeight="1" x14ac:dyDescent="0.35">
      <c r="A30" s="6" t="s">
        <v>95</v>
      </c>
      <c r="B30" s="38" t="s">
        <v>152</v>
      </c>
      <c r="C30" s="32" t="str">
        <f>IFERROR(C29/Eingaben!$C$93,"")</f>
        <v/>
      </c>
      <c r="D30" s="32" t="str">
        <f>IFERROR(D29/Eingaben!$C$93,"")</f>
        <v/>
      </c>
      <c r="E30" s="32" t="str">
        <f>IFERROR(E29/Eingaben!$C$93,"")</f>
        <v/>
      </c>
      <c r="F30" s="32" t="str">
        <f>IFERROR(F29/Eingaben!$C$93,"")</f>
        <v/>
      </c>
      <c r="G30" s="32" t="str">
        <f>IFERROR(G29/Eingaben!$C$93,"")</f>
        <v/>
      </c>
      <c r="H30" s="32" t="str">
        <f>IFERROR(H29/Eingaben!$C$93,"")</f>
        <v/>
      </c>
      <c r="I30" s="318" t="str">
        <f>IFERROR(I29/Eingaben!$C$93,"")</f>
        <v/>
      </c>
      <c r="J30" s="32" t="str">
        <f>IFERROR(J29/Eingaben!$C$93,"")</f>
        <v/>
      </c>
      <c r="K30" s="32" t="str">
        <f>IFERROR(K29/Eingaben!$C$93,"")</f>
        <v/>
      </c>
    </row>
    <row r="31" spans="1:15" ht="25" customHeight="1" x14ac:dyDescent="0.35">
      <c r="A31" s="58"/>
      <c r="B31" s="68"/>
      <c r="C31" s="33"/>
      <c r="D31" s="33"/>
      <c r="E31" s="33"/>
      <c r="F31" s="33"/>
      <c r="G31" s="33"/>
      <c r="H31" s="33"/>
      <c r="I31" s="33"/>
      <c r="J31" s="33"/>
      <c r="K31" s="33"/>
    </row>
    <row r="32" spans="1:15" ht="25" customHeight="1" x14ac:dyDescent="0.35">
      <c r="A32" s="6" t="s">
        <v>142</v>
      </c>
      <c r="B32" s="38" t="s">
        <v>32</v>
      </c>
      <c r="C32" s="32" t="s">
        <v>147</v>
      </c>
      <c r="D32" s="32" t="s">
        <v>148</v>
      </c>
      <c r="E32" s="32" t="s">
        <v>149</v>
      </c>
      <c r="F32" s="32" t="s">
        <v>147</v>
      </c>
      <c r="G32" s="32" t="s">
        <v>148</v>
      </c>
      <c r="H32" s="32" t="s">
        <v>149</v>
      </c>
      <c r="I32" s="32" t="s">
        <v>147</v>
      </c>
      <c r="J32" s="32" t="s">
        <v>148</v>
      </c>
      <c r="K32" s="32" t="s">
        <v>149</v>
      </c>
    </row>
    <row r="33" spans="1:11" ht="25" customHeight="1" x14ac:dyDescent="0.35">
      <c r="A33" s="6" t="s">
        <v>275</v>
      </c>
      <c r="B33" s="38" t="s">
        <v>27</v>
      </c>
      <c r="C33" s="349"/>
      <c r="D33" s="349"/>
      <c r="E33" s="349"/>
      <c r="F33" s="349"/>
      <c r="G33" s="349"/>
      <c r="H33" s="349"/>
      <c r="I33" s="349"/>
      <c r="J33" s="349"/>
      <c r="K33" s="349"/>
    </row>
    <row r="34" spans="1:11" ht="25" customHeight="1" x14ac:dyDescent="0.35">
      <c r="A34" s="6" t="s">
        <v>143</v>
      </c>
      <c r="B34" s="38" t="s">
        <v>253</v>
      </c>
      <c r="C34" s="349"/>
      <c r="D34" s="349"/>
      <c r="E34" s="349"/>
      <c r="F34" s="349"/>
      <c r="G34" s="349"/>
      <c r="H34" s="349"/>
      <c r="I34" s="349"/>
      <c r="J34" s="349"/>
      <c r="K34" s="349"/>
    </row>
    <row r="35" spans="1:11" ht="25" customHeight="1" x14ac:dyDescent="0.35">
      <c r="A35" s="6" t="s">
        <v>259</v>
      </c>
      <c r="B35" s="38" t="s">
        <v>27</v>
      </c>
      <c r="C35" s="349"/>
      <c r="D35" s="349"/>
      <c r="E35" s="349"/>
      <c r="F35" s="349"/>
      <c r="G35" s="349"/>
      <c r="H35" s="349"/>
      <c r="I35" s="349"/>
      <c r="J35" s="349"/>
      <c r="K35" s="349"/>
    </row>
    <row r="36" spans="1:11" ht="25" customHeight="1" x14ac:dyDescent="0.35">
      <c r="A36" s="6" t="s">
        <v>260</v>
      </c>
      <c r="B36" s="38" t="s">
        <v>150</v>
      </c>
      <c r="C36" s="32" t="str">
        <f>IFERROR(C23*3600/(Eingaben!$C$55*(C33-C35)),"")</f>
        <v/>
      </c>
      <c r="D36" s="32" t="str">
        <f>IFERROR(D23*3600/(Eingaben!$C$55*(D33-D35)),"")</f>
        <v/>
      </c>
      <c r="E36" s="32" t="str">
        <f>IFERROR(E23*3600/(Eingaben!$C$55*(E33-E35)),"")</f>
        <v/>
      </c>
      <c r="F36" s="32" t="str">
        <f>IFERROR(F23*3600/(Eingaben!$C$55*(F33-F35)),"")</f>
        <v/>
      </c>
      <c r="G36" s="32" t="str">
        <f>IFERROR(G23*3600/(Eingaben!$C$55*(G33-G35)),"")</f>
        <v/>
      </c>
      <c r="H36" s="32" t="str">
        <f>IFERROR(H23*3600/(Eingaben!$C$55*(H33-H35)),"")</f>
        <v/>
      </c>
      <c r="I36" s="32" t="str">
        <f>IFERROR(I23*3600/(Eingaben!$C$55*(I33-I35)),"")</f>
        <v/>
      </c>
      <c r="J36" s="32" t="str">
        <f>IFERROR(J23*3600/(Eingaben!$C$55*(J33-J35)),"")</f>
        <v/>
      </c>
      <c r="K36" s="32" t="str">
        <f>IFERROR(K23*3600/(Eingaben!$C$55*(K33-K35)),"")</f>
        <v/>
      </c>
    </row>
    <row r="37" spans="1:11" ht="25" customHeight="1" x14ac:dyDescent="0.35">
      <c r="A37" s="6" t="s">
        <v>219</v>
      </c>
      <c r="B37" s="38" t="s">
        <v>27</v>
      </c>
      <c r="C37" s="47" t="str">
        <f>IFERROR(((C24-C33)-(C25-C35))/LN((C24-C33)/(C25-C35)),"")</f>
        <v/>
      </c>
      <c r="D37" s="47" t="str">
        <f>IFERROR(((D24-D33)-(D25-D35))/LN((D24-D33)/(D25-D35)),"")</f>
        <v/>
      </c>
      <c r="E37" s="47" t="str">
        <f>IFERROR(((E24-E33)-(E25-E35))/LN((E24-E33)/(E25-E35)),"")</f>
        <v/>
      </c>
      <c r="F37" s="47" t="str">
        <f t="shared" ref="F37:H37" si="5">IFERROR(((F24-F33)-(F25-F35))/LN((F24-F33)/(F25-F35)),"")</f>
        <v/>
      </c>
      <c r="G37" s="47" t="str">
        <f t="shared" si="5"/>
        <v/>
      </c>
      <c r="H37" s="47" t="str">
        <f t="shared" si="5"/>
        <v/>
      </c>
      <c r="I37" s="47" t="str">
        <f>IFERROR(((I24-I33)-(I25-I35))/LN((I24-I33)/(I25-I35)),"")</f>
        <v/>
      </c>
      <c r="J37" s="47" t="str">
        <f>IFERROR(((J24-J33)-(J25-J35))/LN((J24-J33)/(J25-J35)),"")</f>
        <v/>
      </c>
      <c r="K37" s="47" t="str">
        <f>IFERROR(((K24-K33)-(K25-K35))/LN((K24-K33)/(K25-K35)),"")</f>
        <v/>
      </c>
    </row>
    <row r="38" spans="1:11" ht="25" customHeight="1" x14ac:dyDescent="0.35">
      <c r="A38" s="6" t="s">
        <v>155</v>
      </c>
      <c r="B38" s="24" t="s">
        <v>151</v>
      </c>
      <c r="C38" s="32" t="str">
        <f>IFERROR(C23*1000/C37,"")</f>
        <v/>
      </c>
      <c r="D38" s="32" t="str">
        <f>IFERROR(D23*1000/D37,"")</f>
        <v/>
      </c>
      <c r="E38" s="32" t="str">
        <f t="shared" ref="E38:H38" si="6">IFERROR(E23*1000/E37,"")</f>
        <v/>
      </c>
      <c r="F38" s="32" t="str">
        <f t="shared" si="6"/>
        <v/>
      </c>
      <c r="G38" s="32" t="str">
        <f t="shared" si="6"/>
        <v/>
      </c>
      <c r="H38" s="32" t="str">
        <f t="shared" si="6"/>
        <v/>
      </c>
      <c r="I38" s="32" t="str">
        <f>IFERROR(I23*1000/I37,"")</f>
        <v/>
      </c>
      <c r="J38" s="32" t="str">
        <f>IFERROR(J23*1000/J37,"")</f>
        <v/>
      </c>
      <c r="K38" s="32" t="str">
        <f>IFERROR(K23*1000/K37,"")</f>
        <v/>
      </c>
    </row>
    <row r="39" spans="1:11" ht="25" customHeight="1" x14ac:dyDescent="0.35">
      <c r="A39" s="6" t="s">
        <v>144</v>
      </c>
      <c r="B39" s="38" t="s">
        <v>152</v>
      </c>
      <c r="C39" s="32" t="str">
        <f>IFERROR(C38/Eingaben!$C$127,"")</f>
        <v/>
      </c>
      <c r="D39" s="32" t="str">
        <f>IFERROR(D38/Eingaben!$C$127,"")</f>
        <v/>
      </c>
      <c r="E39" s="32" t="str">
        <f>IFERROR(E38/Eingaben!$C$127,"")</f>
        <v/>
      </c>
      <c r="F39" s="32" t="str">
        <f>IFERROR(F38/Eingaben!$C$127,"")</f>
        <v/>
      </c>
      <c r="G39" s="32" t="str">
        <f>IFERROR(G38/Eingaben!$C$127,"")</f>
        <v/>
      </c>
      <c r="H39" s="32" t="str">
        <f>IFERROR(H38/Eingaben!$C$127,"")</f>
        <v/>
      </c>
      <c r="I39" s="32" t="str">
        <f>IFERROR(I38/Eingaben!$C$127,"")</f>
        <v/>
      </c>
      <c r="J39" s="32" t="str">
        <f>IFERROR(J38/Eingaben!$C$127,"")</f>
        <v/>
      </c>
      <c r="K39" s="32" t="str">
        <f>IFERROR(K38/Eingaben!$C$127,"")</f>
        <v/>
      </c>
    </row>
    <row r="40" spans="1:11" ht="69" customHeight="1" x14ac:dyDescent="0.35">
      <c r="A40" s="14" t="s">
        <v>261</v>
      </c>
      <c r="B40" s="38" t="s">
        <v>154</v>
      </c>
      <c r="C40" s="502" t="str">
        <f>IFERROR(Eingaben!$D$130/(C42*3600/(Eingaben!$C$55*((C33+D33+E33-C35-D35-E35)/3)))*60*0.7,"")</f>
        <v/>
      </c>
      <c r="D40" s="503"/>
      <c r="E40" s="504"/>
      <c r="F40" s="502" t="str">
        <f>IFERROR(Eingaben!$D$130/(F42*3600/(Eingaben!$C$55*((F33+G33+H33-F35-G35-H35)/3)))*60*0.7,"")</f>
        <v/>
      </c>
      <c r="G40" s="503"/>
      <c r="H40" s="504"/>
      <c r="I40" s="502" t="str">
        <f>IFERROR(Eingaben!$D$130/(I42*3600/(Eingaben!$C$55*((I33+J33+K33-I35-J35-K35)/3)))*60*0.7,"")</f>
        <v/>
      </c>
      <c r="J40" s="503"/>
      <c r="K40" s="503"/>
    </row>
    <row r="41" spans="1:11" ht="25" customHeight="1" x14ac:dyDescent="0.35">
      <c r="A41" s="6" t="s">
        <v>145</v>
      </c>
      <c r="B41" s="38" t="s">
        <v>27</v>
      </c>
      <c r="C41" s="502" t="str">
        <f>IFERROR(AVERAGE(C21,D21,E21),"")</f>
        <v/>
      </c>
      <c r="D41" s="503"/>
      <c r="E41" s="504"/>
      <c r="F41" s="502" t="str">
        <f>IFERROR(AVERAGE(F21,G21,H21),"")</f>
        <v/>
      </c>
      <c r="G41" s="503"/>
      <c r="H41" s="504"/>
      <c r="I41" s="502" t="str">
        <f>IFERROR(AVERAGE(I21,J21,K21),"")</f>
        <v/>
      </c>
      <c r="J41" s="503"/>
      <c r="K41" s="503"/>
    </row>
    <row r="42" spans="1:11" ht="25" customHeight="1" x14ac:dyDescent="0.35">
      <c r="A42" s="6" t="s">
        <v>262</v>
      </c>
      <c r="B42" s="38" t="s">
        <v>15</v>
      </c>
      <c r="C42" s="502" t="str">
        <f>IFERROR(AVERAGE(C23,D23,E23),"")</f>
        <v/>
      </c>
      <c r="D42" s="503"/>
      <c r="E42" s="504"/>
      <c r="F42" s="502" t="str">
        <f>IFERROR(AVERAGE(F23,G23,H23),"")</f>
        <v/>
      </c>
      <c r="G42" s="503"/>
      <c r="H42" s="504"/>
      <c r="I42" s="502" t="str">
        <f>IFERROR(AVERAGE(I23,J23,K23),"")</f>
        <v/>
      </c>
      <c r="J42" s="503"/>
      <c r="K42" s="503"/>
    </row>
    <row r="43" spans="1:11" ht="25" customHeight="1" x14ac:dyDescent="0.35">
      <c r="A43" s="6" t="s">
        <v>146</v>
      </c>
      <c r="B43" s="38" t="s">
        <v>153</v>
      </c>
      <c r="C43" s="502" t="str">
        <f>IFERROR(C42/Eingaben!$C$41*100,"")</f>
        <v/>
      </c>
      <c r="D43" s="503"/>
      <c r="E43" s="504"/>
      <c r="F43" s="502" t="str">
        <f>IFERROR(F42/Eingaben!$C$41*100,"")</f>
        <v/>
      </c>
      <c r="G43" s="503"/>
      <c r="H43" s="504"/>
      <c r="I43" s="502" t="str">
        <f>IFERROR(I42/Eingaben!$C$41*100,"")</f>
        <v/>
      </c>
      <c r="J43" s="503"/>
      <c r="K43" s="503"/>
    </row>
    <row r="44" spans="1:11" ht="25" customHeight="1" x14ac:dyDescent="0.35"/>
    <row r="45" spans="1:11" ht="25" customHeight="1" x14ac:dyDescent="0.35"/>
    <row r="46" spans="1:11" ht="25" customHeight="1" x14ac:dyDescent="0.35"/>
    <row r="47" spans="1:11" ht="25" customHeight="1" x14ac:dyDescent="0.35"/>
    <row r="48" spans="1:11" ht="25" customHeight="1" x14ac:dyDescent="0.35"/>
    <row r="49" ht="25" customHeight="1" x14ac:dyDescent="0.35"/>
    <row r="50" ht="25" customHeight="1" x14ac:dyDescent="0.35"/>
    <row r="51" ht="25" customHeight="1" x14ac:dyDescent="0.35"/>
    <row r="52" ht="25" customHeight="1" x14ac:dyDescent="0.35"/>
    <row r="53" ht="25" customHeight="1" x14ac:dyDescent="0.35"/>
    <row r="54" ht="25" customHeight="1" x14ac:dyDescent="0.35"/>
    <row r="55" ht="25" customHeight="1" x14ac:dyDescent="0.35"/>
    <row r="56" ht="25" customHeight="1" x14ac:dyDescent="0.35"/>
    <row r="57" ht="25" customHeight="1" x14ac:dyDescent="0.35"/>
    <row r="58" ht="25" customHeight="1" x14ac:dyDescent="0.35"/>
    <row r="59" ht="25" customHeight="1" x14ac:dyDescent="0.35"/>
    <row r="60" ht="25" customHeight="1" x14ac:dyDescent="0.35"/>
    <row r="61" ht="25" customHeight="1" x14ac:dyDescent="0.35"/>
    <row r="62" ht="25" customHeight="1" x14ac:dyDescent="0.35"/>
    <row r="63" ht="25" customHeight="1" x14ac:dyDescent="0.35"/>
    <row r="64" ht="25" customHeight="1" x14ac:dyDescent="0.35"/>
    <row r="65" ht="25" customHeight="1" x14ac:dyDescent="0.35"/>
    <row r="66" ht="25" customHeight="1" x14ac:dyDescent="0.35"/>
    <row r="67" ht="25" customHeight="1" x14ac:dyDescent="0.35"/>
    <row r="68" ht="25" customHeight="1" x14ac:dyDescent="0.35"/>
    <row r="69" ht="25" customHeight="1" x14ac:dyDescent="0.35"/>
    <row r="70" ht="25" customHeight="1" x14ac:dyDescent="0.35"/>
    <row r="71" ht="25" customHeight="1" x14ac:dyDescent="0.35"/>
    <row r="72" ht="25" customHeight="1" x14ac:dyDescent="0.35"/>
    <row r="73" ht="25" customHeight="1" x14ac:dyDescent="0.35"/>
    <row r="74" ht="25" customHeight="1" x14ac:dyDescent="0.35"/>
    <row r="75" ht="25" customHeight="1" x14ac:dyDescent="0.35"/>
    <row r="76" ht="25" customHeight="1" x14ac:dyDescent="0.35"/>
    <row r="77" ht="25" customHeight="1" x14ac:dyDescent="0.35"/>
    <row r="78" ht="25" customHeight="1" x14ac:dyDescent="0.35"/>
    <row r="79" ht="25" customHeight="1" x14ac:dyDescent="0.35"/>
    <row r="80" ht="25" customHeight="1" x14ac:dyDescent="0.35"/>
    <row r="81" ht="25" customHeight="1" x14ac:dyDescent="0.35"/>
    <row r="82" ht="25" customHeight="1" x14ac:dyDescent="0.35"/>
    <row r="83" ht="25" customHeight="1" x14ac:dyDescent="0.35"/>
    <row r="84" ht="25" customHeight="1" x14ac:dyDescent="0.35"/>
    <row r="85" ht="25" customHeight="1" x14ac:dyDescent="0.35"/>
    <row r="86" ht="25" customHeight="1" x14ac:dyDescent="0.35"/>
    <row r="87" ht="25" customHeight="1" x14ac:dyDescent="0.35"/>
    <row r="88" ht="25" customHeight="1" x14ac:dyDescent="0.35"/>
    <row r="89" ht="25" customHeight="1" x14ac:dyDescent="0.35"/>
    <row r="90" ht="25" customHeight="1" x14ac:dyDescent="0.35"/>
    <row r="91" ht="25" customHeight="1" x14ac:dyDescent="0.35"/>
    <row r="92" ht="25" customHeight="1" x14ac:dyDescent="0.35"/>
    <row r="93" ht="25" customHeight="1" x14ac:dyDescent="0.35"/>
    <row r="94" ht="25" customHeight="1" x14ac:dyDescent="0.35"/>
    <row r="95" ht="25" customHeight="1" x14ac:dyDescent="0.35"/>
    <row r="96" ht="25" customHeight="1" x14ac:dyDescent="0.35"/>
    <row r="97" ht="25" customHeight="1" x14ac:dyDescent="0.35"/>
    <row r="98" ht="25" customHeight="1" x14ac:dyDescent="0.35"/>
    <row r="99" ht="25" customHeight="1" x14ac:dyDescent="0.35"/>
    <row r="100" ht="25" customHeight="1" x14ac:dyDescent="0.35"/>
    <row r="101" ht="25" customHeight="1" x14ac:dyDescent="0.35"/>
    <row r="102" ht="25" customHeight="1" x14ac:dyDescent="0.35"/>
    <row r="103" ht="25" customHeight="1" x14ac:dyDescent="0.35"/>
    <row r="104" ht="25" customHeight="1" x14ac:dyDescent="0.35"/>
    <row r="105" ht="25" customHeight="1" x14ac:dyDescent="0.35"/>
    <row r="106" ht="25" customHeight="1" x14ac:dyDescent="0.35"/>
    <row r="107" ht="25" customHeight="1" x14ac:dyDescent="0.35"/>
    <row r="108" ht="25" customHeight="1" x14ac:dyDescent="0.35"/>
    <row r="109" ht="25" customHeight="1" x14ac:dyDescent="0.35"/>
    <row r="110" ht="25" customHeight="1" x14ac:dyDescent="0.35"/>
    <row r="111" ht="25" customHeight="1" x14ac:dyDescent="0.35"/>
    <row r="112" ht="25" customHeight="1" x14ac:dyDescent="0.35"/>
    <row r="113" ht="25" customHeight="1" x14ac:dyDescent="0.35"/>
    <row r="114" ht="25" customHeight="1" x14ac:dyDescent="0.35"/>
    <row r="115" ht="25" customHeight="1" x14ac:dyDescent="0.35"/>
    <row r="116" ht="25" customHeight="1" x14ac:dyDescent="0.35"/>
    <row r="117" ht="25" customHeight="1" x14ac:dyDescent="0.35"/>
    <row r="118" ht="25" customHeight="1" x14ac:dyDescent="0.35"/>
    <row r="119" ht="25" customHeight="1" x14ac:dyDescent="0.35"/>
    <row r="120" ht="25" customHeight="1" x14ac:dyDescent="0.35"/>
    <row r="121" ht="25" customHeight="1" x14ac:dyDescent="0.35"/>
    <row r="122" ht="25" customHeight="1" x14ac:dyDescent="0.35"/>
    <row r="123" ht="25" customHeight="1" x14ac:dyDescent="0.35"/>
    <row r="124" ht="25" customHeight="1" x14ac:dyDescent="0.35"/>
    <row r="125" ht="25" customHeight="1" x14ac:dyDescent="0.35"/>
    <row r="126" ht="25" customHeight="1" x14ac:dyDescent="0.35"/>
    <row r="127" ht="25" customHeight="1" x14ac:dyDescent="0.35"/>
    <row r="128" ht="25" customHeight="1" x14ac:dyDescent="0.35"/>
    <row r="129" ht="25" customHeight="1" x14ac:dyDescent="0.35"/>
    <row r="130" ht="25" customHeight="1" x14ac:dyDescent="0.35"/>
    <row r="131" ht="25" customHeight="1" x14ac:dyDescent="0.35"/>
    <row r="132" ht="25" customHeight="1" x14ac:dyDescent="0.35"/>
    <row r="133" ht="25" customHeight="1" x14ac:dyDescent="0.35"/>
    <row r="134" ht="25" customHeight="1" x14ac:dyDescent="0.35"/>
    <row r="135" ht="25" customHeight="1" x14ac:dyDescent="0.35"/>
    <row r="136" ht="25" customHeight="1" x14ac:dyDescent="0.35"/>
    <row r="137" ht="25" customHeight="1" x14ac:dyDescent="0.35"/>
    <row r="138" ht="25" customHeight="1" x14ac:dyDescent="0.35"/>
    <row r="139" ht="25" customHeight="1" x14ac:dyDescent="0.35"/>
    <row r="140" ht="25" customHeight="1" x14ac:dyDescent="0.35"/>
    <row r="141" ht="25" customHeight="1" x14ac:dyDescent="0.35"/>
    <row r="142" ht="25" customHeight="1" x14ac:dyDescent="0.35"/>
    <row r="143" ht="25" customHeight="1" x14ac:dyDescent="0.35"/>
    <row r="144" ht="25" customHeight="1" x14ac:dyDescent="0.35"/>
    <row r="145" ht="25" customHeight="1" x14ac:dyDescent="0.35"/>
    <row r="146" ht="25" customHeight="1" x14ac:dyDescent="0.35"/>
    <row r="147" ht="25" customHeight="1" x14ac:dyDescent="0.35"/>
    <row r="148" ht="25" customHeight="1" x14ac:dyDescent="0.35"/>
    <row r="149" ht="25" customHeight="1" x14ac:dyDescent="0.35"/>
    <row r="150" ht="25" customHeight="1" x14ac:dyDescent="0.35"/>
    <row r="151" ht="25" customHeight="1" x14ac:dyDescent="0.35"/>
    <row r="152" ht="25" customHeight="1" x14ac:dyDescent="0.35"/>
    <row r="153" ht="25" customHeight="1" x14ac:dyDescent="0.35"/>
    <row r="154" ht="25" customHeight="1" x14ac:dyDescent="0.35"/>
    <row r="155" ht="25" customHeight="1" x14ac:dyDescent="0.35"/>
    <row r="156" ht="25" customHeight="1" x14ac:dyDescent="0.35"/>
    <row r="157" ht="25" customHeight="1" x14ac:dyDescent="0.35"/>
    <row r="158" ht="25" customHeight="1" x14ac:dyDescent="0.35"/>
    <row r="159" ht="25" customHeight="1" x14ac:dyDescent="0.35"/>
    <row r="160" ht="25" customHeight="1" x14ac:dyDescent="0.35"/>
    <row r="161" ht="25" customHeight="1" x14ac:dyDescent="0.35"/>
    <row r="162" ht="25" customHeight="1" x14ac:dyDescent="0.35"/>
    <row r="163" ht="25" customHeight="1" x14ac:dyDescent="0.35"/>
    <row r="164" ht="25" customHeight="1" x14ac:dyDescent="0.35"/>
    <row r="165" ht="25" customHeight="1" x14ac:dyDescent="0.35"/>
    <row r="166" ht="25" customHeight="1" x14ac:dyDescent="0.35"/>
    <row r="167" ht="25" customHeight="1" x14ac:dyDescent="0.35"/>
    <row r="168" ht="25" customHeight="1" x14ac:dyDescent="0.35"/>
    <row r="169" ht="25" customHeight="1" x14ac:dyDescent="0.35"/>
    <row r="170" ht="25" customHeight="1" x14ac:dyDescent="0.35"/>
    <row r="171" ht="25" customHeight="1" x14ac:dyDescent="0.35"/>
    <row r="172" ht="25" customHeight="1" x14ac:dyDescent="0.35"/>
    <row r="173" ht="25" customHeight="1" x14ac:dyDescent="0.35"/>
    <row r="174" ht="25" customHeight="1" x14ac:dyDescent="0.35"/>
    <row r="175" ht="25" customHeight="1" x14ac:dyDescent="0.35"/>
    <row r="176" ht="25" customHeight="1" x14ac:dyDescent="0.35"/>
    <row r="177" ht="25" customHeight="1" x14ac:dyDescent="0.35"/>
    <row r="178" ht="25" customHeight="1" x14ac:dyDescent="0.35"/>
    <row r="179" ht="25" customHeight="1" x14ac:dyDescent="0.35"/>
    <row r="180" ht="25" customHeight="1" x14ac:dyDescent="0.35"/>
    <row r="181" ht="25" customHeight="1" x14ac:dyDescent="0.35"/>
    <row r="182" ht="25" customHeight="1" x14ac:dyDescent="0.35"/>
    <row r="183" ht="25" customHeight="1" x14ac:dyDescent="0.35"/>
    <row r="184" ht="25" customHeight="1" x14ac:dyDescent="0.35"/>
    <row r="185" ht="25" customHeight="1" x14ac:dyDescent="0.35"/>
    <row r="186" ht="25" customHeight="1" x14ac:dyDescent="0.35"/>
    <row r="187" ht="25" customHeight="1" x14ac:dyDescent="0.35"/>
    <row r="188" ht="25" customHeight="1" x14ac:dyDescent="0.35"/>
    <row r="189" ht="25" customHeight="1" x14ac:dyDescent="0.35"/>
    <row r="190" ht="25" customHeight="1" x14ac:dyDescent="0.35"/>
    <row r="191" ht="25" customHeight="1" x14ac:dyDescent="0.35"/>
    <row r="192" ht="25" customHeight="1" x14ac:dyDescent="0.35"/>
    <row r="193" ht="25" customHeight="1" x14ac:dyDescent="0.35"/>
    <row r="194" ht="25" customHeight="1" x14ac:dyDescent="0.35"/>
    <row r="195" ht="25" customHeight="1" x14ac:dyDescent="0.35"/>
    <row r="196" ht="25" customHeight="1" x14ac:dyDescent="0.35"/>
    <row r="197" ht="25" customHeight="1" x14ac:dyDescent="0.35"/>
    <row r="198" ht="25" customHeight="1" x14ac:dyDescent="0.35"/>
    <row r="199" ht="25" customHeight="1" x14ac:dyDescent="0.35"/>
    <row r="200" ht="25" customHeight="1" x14ac:dyDescent="0.35"/>
    <row r="201" ht="25" customHeight="1" x14ac:dyDescent="0.35"/>
    <row r="202" ht="25" customHeight="1" x14ac:dyDescent="0.35"/>
    <row r="203" ht="25" customHeight="1" x14ac:dyDescent="0.35"/>
    <row r="204" ht="25" customHeight="1" x14ac:dyDescent="0.35"/>
    <row r="205" ht="25" customHeight="1" x14ac:dyDescent="0.35"/>
    <row r="206" ht="25" customHeight="1" x14ac:dyDescent="0.35"/>
    <row r="207" ht="25" customHeight="1" x14ac:dyDescent="0.35"/>
    <row r="208" ht="25" customHeight="1" x14ac:dyDescent="0.35"/>
    <row r="209" ht="25" customHeight="1" x14ac:dyDescent="0.35"/>
    <row r="210" ht="25" customHeight="1" x14ac:dyDescent="0.35"/>
    <row r="211" ht="25" customHeight="1" x14ac:dyDescent="0.35"/>
    <row r="212" ht="25" customHeight="1" x14ac:dyDescent="0.35"/>
    <row r="213" ht="25" customHeight="1" x14ac:dyDescent="0.35"/>
    <row r="214" ht="25" customHeight="1" x14ac:dyDescent="0.35"/>
    <row r="215" ht="25" customHeight="1" x14ac:dyDescent="0.35"/>
    <row r="216" ht="25" customHeight="1" x14ac:dyDescent="0.35"/>
    <row r="217" ht="25" customHeight="1" x14ac:dyDescent="0.35"/>
    <row r="218" ht="25" customHeight="1" x14ac:dyDescent="0.35"/>
    <row r="219" ht="25" customHeight="1" x14ac:dyDescent="0.35"/>
    <row r="220" ht="25" customHeight="1" x14ac:dyDescent="0.35"/>
    <row r="221" ht="25" customHeight="1" x14ac:dyDescent="0.35"/>
    <row r="222" ht="25" customHeight="1" x14ac:dyDescent="0.35"/>
    <row r="223" ht="25" customHeight="1" x14ac:dyDescent="0.35"/>
    <row r="224" ht="25" customHeight="1" x14ac:dyDescent="0.35"/>
    <row r="225" ht="25" customHeight="1" x14ac:dyDescent="0.35"/>
    <row r="226" ht="25" customHeight="1" x14ac:dyDescent="0.35"/>
    <row r="227" ht="25" customHeight="1" x14ac:dyDescent="0.35"/>
    <row r="228" ht="25" customHeight="1" x14ac:dyDescent="0.35"/>
    <row r="229" ht="25" customHeight="1" x14ac:dyDescent="0.35"/>
    <row r="230" ht="25" customHeight="1" x14ac:dyDescent="0.35"/>
    <row r="231" ht="25" customHeight="1" x14ac:dyDescent="0.35"/>
    <row r="232" ht="25" customHeight="1" x14ac:dyDescent="0.35"/>
    <row r="233" ht="25" customHeight="1" x14ac:dyDescent="0.35"/>
    <row r="234" ht="25" customHeight="1" x14ac:dyDescent="0.35"/>
    <row r="235" ht="25" customHeight="1" x14ac:dyDescent="0.35"/>
    <row r="236" ht="25" customHeight="1" x14ac:dyDescent="0.35"/>
    <row r="237" ht="25" customHeight="1" x14ac:dyDescent="0.35"/>
    <row r="238" ht="25" customHeight="1" x14ac:dyDescent="0.35"/>
    <row r="239" ht="25" customHeight="1" x14ac:dyDescent="0.35"/>
    <row r="240" ht="25" customHeight="1" x14ac:dyDescent="0.35"/>
    <row r="241" ht="25" customHeight="1" x14ac:dyDescent="0.35"/>
    <row r="242" ht="25" customHeight="1" x14ac:dyDescent="0.35"/>
    <row r="243" ht="25" customHeight="1" x14ac:dyDescent="0.35"/>
    <row r="244" ht="25" customHeight="1" x14ac:dyDescent="0.35"/>
    <row r="245" ht="25" customHeight="1" x14ac:dyDescent="0.35"/>
    <row r="246" ht="25" customHeight="1" x14ac:dyDescent="0.35"/>
    <row r="247" ht="25" customHeight="1" x14ac:dyDescent="0.35"/>
    <row r="248" ht="25" customHeight="1" x14ac:dyDescent="0.35"/>
    <row r="249" ht="25" customHeight="1" x14ac:dyDescent="0.35"/>
    <row r="250" ht="25" customHeight="1" x14ac:dyDescent="0.35"/>
    <row r="251" ht="25" customHeight="1" x14ac:dyDescent="0.35"/>
    <row r="252" ht="25" customHeight="1" x14ac:dyDescent="0.35"/>
    <row r="253" ht="25" customHeight="1" x14ac:dyDescent="0.35"/>
    <row r="254" ht="25" customHeight="1" x14ac:dyDescent="0.35"/>
    <row r="255" ht="25" customHeight="1" x14ac:dyDescent="0.35"/>
    <row r="256" ht="25" customHeight="1" x14ac:dyDescent="0.35"/>
    <row r="257" ht="25" customHeight="1" x14ac:dyDescent="0.35"/>
    <row r="258" ht="25" customHeight="1" x14ac:dyDescent="0.35"/>
    <row r="259" ht="25" customHeight="1" x14ac:dyDescent="0.35"/>
    <row r="260" ht="25" customHeight="1" x14ac:dyDescent="0.35"/>
    <row r="261" ht="25" customHeight="1" x14ac:dyDescent="0.35"/>
    <row r="262" ht="25" customHeight="1" x14ac:dyDescent="0.35"/>
    <row r="263" ht="25" customHeight="1" x14ac:dyDescent="0.35"/>
    <row r="264" ht="25" customHeight="1" x14ac:dyDescent="0.35"/>
    <row r="265" ht="25" customHeight="1" x14ac:dyDescent="0.35"/>
    <row r="266" ht="25" customHeight="1" x14ac:dyDescent="0.35"/>
    <row r="267" ht="25" customHeight="1" x14ac:dyDescent="0.35"/>
    <row r="268" ht="25" customHeight="1" x14ac:dyDescent="0.35"/>
    <row r="269" ht="25" customHeight="1" x14ac:dyDescent="0.35"/>
    <row r="270" ht="25" customHeight="1" x14ac:dyDescent="0.35"/>
    <row r="271" ht="25" customHeight="1" x14ac:dyDescent="0.35"/>
    <row r="272" ht="25" customHeight="1" x14ac:dyDescent="0.35"/>
    <row r="273" ht="25" customHeight="1" x14ac:dyDescent="0.35"/>
    <row r="274" ht="25" customHeight="1" x14ac:dyDescent="0.35"/>
    <row r="275" ht="25" customHeight="1" x14ac:dyDescent="0.35"/>
    <row r="276" ht="25" customHeight="1" x14ac:dyDescent="0.35"/>
    <row r="277" ht="25" customHeight="1" x14ac:dyDescent="0.35"/>
    <row r="278" ht="25" customHeight="1" x14ac:dyDescent="0.35"/>
    <row r="279" ht="25" customHeight="1" x14ac:dyDescent="0.35"/>
    <row r="280" ht="25" customHeight="1" x14ac:dyDescent="0.35"/>
    <row r="281" ht="25" customHeight="1" x14ac:dyDescent="0.35"/>
    <row r="282" ht="25" customHeight="1" x14ac:dyDescent="0.35"/>
    <row r="283" ht="25" customHeight="1" x14ac:dyDescent="0.35"/>
    <row r="284" ht="25" customHeight="1" x14ac:dyDescent="0.35"/>
    <row r="285" ht="25" customHeight="1" x14ac:dyDescent="0.35"/>
    <row r="286" ht="25" customHeight="1" x14ac:dyDescent="0.35"/>
    <row r="287" ht="25" customHeight="1" x14ac:dyDescent="0.35"/>
    <row r="288" ht="25" customHeight="1" x14ac:dyDescent="0.35"/>
    <row r="289" ht="25" customHeight="1" x14ac:dyDescent="0.35"/>
    <row r="290" ht="25" customHeight="1" x14ac:dyDescent="0.35"/>
    <row r="291" ht="25" customHeight="1" x14ac:dyDescent="0.35"/>
    <row r="292" ht="25" customHeight="1" x14ac:dyDescent="0.35"/>
    <row r="293" ht="25" customHeight="1" x14ac:dyDescent="0.35"/>
    <row r="294" ht="25" customHeight="1" x14ac:dyDescent="0.35"/>
    <row r="295" ht="25" customHeight="1" x14ac:dyDescent="0.35"/>
    <row r="296" ht="25" customHeight="1" x14ac:dyDescent="0.35"/>
    <row r="297" ht="25" customHeight="1" x14ac:dyDescent="0.35"/>
    <row r="298" ht="25" customHeight="1" x14ac:dyDescent="0.35"/>
    <row r="299" ht="25" customHeight="1" x14ac:dyDescent="0.35"/>
    <row r="300" ht="25" customHeight="1" x14ac:dyDescent="0.35"/>
    <row r="301" ht="25" customHeight="1" x14ac:dyDescent="0.35"/>
    <row r="302" ht="25" customHeight="1" x14ac:dyDescent="0.35"/>
    <row r="303" ht="25" customHeight="1" x14ac:dyDescent="0.35"/>
    <row r="304" ht="25" customHeight="1" x14ac:dyDescent="0.35"/>
    <row r="305" ht="25" customHeight="1" x14ac:dyDescent="0.35"/>
    <row r="306" ht="25" customHeight="1" x14ac:dyDescent="0.35"/>
    <row r="307" ht="25" customHeight="1" x14ac:dyDescent="0.35"/>
  </sheetData>
  <sheetProtection sheet="1" selectLockedCells="1"/>
  <mergeCells count="20">
    <mergeCell ref="C41:E41"/>
    <mergeCell ref="C42:E42"/>
    <mergeCell ref="I43:K43"/>
    <mergeCell ref="I42:K42"/>
    <mergeCell ref="I41:K41"/>
    <mergeCell ref="F43:H43"/>
    <mergeCell ref="F42:H42"/>
    <mergeCell ref="F41:H41"/>
    <mergeCell ref="C43:E43"/>
    <mergeCell ref="A17:K18"/>
    <mergeCell ref="A5:K6"/>
    <mergeCell ref="C40:E40"/>
    <mergeCell ref="F40:H40"/>
    <mergeCell ref="I40:K40"/>
    <mergeCell ref="C20:E20"/>
    <mergeCell ref="C19:E19"/>
    <mergeCell ref="F19:H19"/>
    <mergeCell ref="F20:H20"/>
    <mergeCell ref="I19:K19"/>
    <mergeCell ref="I20:K20"/>
  </mergeCells>
  <conditionalFormatting sqref="C12:C14 I28:I30 C37:C39 I37:I39">
    <cfRule type="cellIs" dxfId="16" priority="4" operator="notEqual">
      <formula>""</formula>
    </cfRule>
  </conditionalFormatting>
  <conditionalFormatting sqref="C11:E11 C27:K27 C33:K35">
    <cfRule type="containsBlanks" dxfId="15" priority="3">
      <formula>LEN(TRIM(C11))=0</formula>
    </cfRule>
    <cfRule type="notContainsBlanks" dxfId="14" priority="6">
      <formula>LEN(TRIM(C11))&gt;0</formula>
    </cfRule>
  </conditionalFormatting>
  <conditionalFormatting sqref="C40:K40">
    <cfRule type="cellIs" dxfId="13" priority="2" operator="greaterThanOrEqual">
      <formula>100</formula>
    </cfRule>
  </conditionalFormatting>
  <conditionalFormatting sqref="C43:K43">
    <cfRule type="cellIs" dxfId="12" priority="1" operator="lessThan">
      <formula>70</formula>
    </cfRule>
  </conditionalFormatting>
  <dataValidations disablePrompts="1" count="1">
    <dataValidation type="custom" allowBlank="1" showInputMessage="1" showErrorMessage="1" errorTitle="Aufheiztemperatur zu hoch" error="Die Aufheiztemperatur ist höher als die Zwischenkreis VL Temperatur" sqref="K33" xr:uid="{9E709BBC-829C-43CE-84D6-F1ADCA17303D}">
      <formula1>K33&lt;K24</formula1>
    </dataValidation>
  </dataValidations>
  <pageMargins left="0.70866141732283472" right="0.70866141732283472" top="0.78740157480314965" bottom="0.78740157480314965" header="0.31496062992125984" footer="0.31496062992125984"/>
  <pageSetup paperSize="9" scale="50" fitToHeight="0" orientation="portrait" r:id="rId1"/>
  <headerFooter>
    <oddHeader>&amp;L&amp;G&amp;CHausstationen&amp;RLeistungskennzahlen</oddHeader>
    <oddFooter xml:space="preserve">&amp;L&amp;"Arial,Standard"&amp;10Revision xx.xx.2026
&amp;F&amp;C&amp;"Arial,Standard"&amp;10&amp;P &amp; von &amp;N
&amp;R&amp;"Arial,Standard"&amp;10Druckdatum: &amp;D
</oddFooter>
  </headerFooter>
  <colBreaks count="1" manualBreakCount="1">
    <brk id="8" max="1048575" man="1"/>
  </colBreaks>
  <ignoredErrors>
    <ignoredError sqref="I23" formula="1"/>
  </ignoredError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0A6ED-B31A-4A3B-A8C4-C6E0A0419D7A}">
  <sheetPr codeName="Tabelle3">
    <pageSetUpPr fitToPage="1"/>
  </sheetPr>
  <dimension ref="A1:J75"/>
  <sheetViews>
    <sheetView view="pageLayout" zoomScale="70" zoomScaleNormal="85" zoomScaleSheetLayoutView="100" zoomScalePageLayoutView="70" workbookViewId="0">
      <selection activeCell="E11" sqref="E11:F12"/>
    </sheetView>
  </sheetViews>
  <sheetFormatPr baseColWidth="10" defaultColWidth="10.81640625" defaultRowHeight="14" x14ac:dyDescent="0.25"/>
  <cols>
    <col min="1" max="1" width="16.81640625" style="70" customWidth="1"/>
    <col min="2" max="2" width="23.453125" style="70" customWidth="1"/>
    <col min="3" max="6" width="26.54296875" style="70" customWidth="1"/>
    <col min="7" max="16384" width="10.81640625" style="69"/>
  </cols>
  <sheetData>
    <row r="1" spans="1:10" ht="23" x14ac:dyDescent="0.5">
      <c r="A1" s="11" t="s">
        <v>156</v>
      </c>
      <c r="B1" s="11"/>
      <c r="C1" s="11"/>
      <c r="D1" s="77"/>
      <c r="E1" s="11"/>
      <c r="F1" s="11" t="s">
        <v>192</v>
      </c>
    </row>
    <row r="2" spans="1:10" ht="8.25" customHeight="1" x14ac:dyDescent="0.5">
      <c r="A2" s="93"/>
      <c r="B2" s="93"/>
      <c r="C2" s="93"/>
      <c r="D2" s="94"/>
      <c r="E2" s="93"/>
      <c r="F2" s="94"/>
    </row>
    <row r="3" spans="1:10" ht="15.65" customHeight="1" x14ac:dyDescent="0.3">
      <c r="A3" s="91" t="s">
        <v>9</v>
      </c>
      <c r="B3" s="96">
        <f>Eingaben!C7</f>
        <v>0</v>
      </c>
      <c r="C3" s="91" t="s">
        <v>177</v>
      </c>
      <c r="D3" s="100">
        <f>Eingaben!C8</f>
        <v>0</v>
      </c>
      <c r="E3" s="91" t="s">
        <v>166</v>
      </c>
      <c r="F3" s="341">
        <f>Eingaben!C6</f>
        <v>0</v>
      </c>
      <c r="G3" s="80"/>
      <c r="H3" s="71"/>
      <c r="I3" s="71"/>
      <c r="J3" s="71"/>
    </row>
    <row r="4" spans="1:10" ht="15.65" customHeight="1" x14ac:dyDescent="0.3">
      <c r="A4" s="81"/>
      <c r="B4" s="78"/>
      <c r="C4" s="78"/>
      <c r="D4" s="82"/>
      <c r="E4" s="78"/>
      <c r="F4" s="78"/>
      <c r="G4" s="80"/>
      <c r="H4" s="71"/>
      <c r="I4" s="71"/>
      <c r="J4" s="71"/>
    </row>
    <row r="5" spans="1:10" ht="15.65" customHeight="1" x14ac:dyDescent="0.25">
      <c r="A5" s="171" t="s">
        <v>2</v>
      </c>
      <c r="B5" s="189"/>
      <c r="C5" s="190"/>
      <c r="D5" s="191" t="s">
        <v>7</v>
      </c>
      <c r="E5" s="185"/>
      <c r="F5" s="186"/>
    </row>
    <row r="6" spans="1:10" ht="15.65" customHeight="1" x14ac:dyDescent="0.25">
      <c r="A6" s="202" t="s">
        <v>4</v>
      </c>
      <c r="B6" s="92">
        <f>Eingaben!C11</f>
        <v>0</v>
      </c>
      <c r="C6" s="187"/>
      <c r="D6" s="202" t="s">
        <v>217</v>
      </c>
      <c r="E6" s="92">
        <f>Eingaben!C19</f>
        <v>0</v>
      </c>
      <c r="F6" s="192"/>
    </row>
    <row r="7" spans="1:10" ht="15.65" customHeight="1" x14ac:dyDescent="0.25">
      <c r="A7" s="202" t="s">
        <v>3</v>
      </c>
      <c r="B7" s="90">
        <f>Eingaben!C12</f>
        <v>0</v>
      </c>
      <c r="C7" s="188"/>
      <c r="D7" s="203" t="s">
        <v>3</v>
      </c>
      <c r="E7" s="90">
        <f>Eingaben!C20</f>
        <v>0</v>
      </c>
      <c r="F7" s="193"/>
    </row>
    <row r="8" spans="1:10" ht="15.65" customHeight="1" x14ac:dyDescent="0.25">
      <c r="A8" s="203" t="s">
        <v>5</v>
      </c>
      <c r="B8" s="92">
        <f>Eingaben!C13</f>
        <v>0</v>
      </c>
      <c r="C8" s="187"/>
      <c r="D8" s="202" t="s">
        <v>11</v>
      </c>
      <c r="E8" s="92">
        <f>Eingaben!C21</f>
        <v>0</v>
      </c>
      <c r="F8" s="192"/>
    </row>
    <row r="9" spans="1:10" ht="15.65" customHeight="1" x14ac:dyDescent="0.25">
      <c r="A9" s="203" t="s">
        <v>176</v>
      </c>
      <c r="B9" s="90">
        <f>Eingaben!C14</f>
        <v>0</v>
      </c>
      <c r="C9" s="188"/>
      <c r="D9" s="203" t="s">
        <v>176</v>
      </c>
      <c r="E9" s="90">
        <f>Eingaben!C22</f>
        <v>0</v>
      </c>
      <c r="F9" s="193"/>
    </row>
    <row r="10" spans="1:10" ht="15.65" customHeight="1" x14ac:dyDescent="0.25">
      <c r="A10" s="203" t="s">
        <v>157</v>
      </c>
      <c r="B10" s="90">
        <f>Eingaben!C15</f>
        <v>0</v>
      </c>
      <c r="C10" s="188"/>
      <c r="D10" s="203" t="s">
        <v>221</v>
      </c>
      <c r="E10" s="90">
        <f>Eingaben!C23</f>
        <v>0</v>
      </c>
      <c r="F10" s="193"/>
    </row>
    <row r="11" spans="1:10" ht="15.65" customHeight="1" x14ac:dyDescent="0.25">
      <c r="A11" s="202" t="s">
        <v>3</v>
      </c>
      <c r="B11" s="92">
        <f>Eingaben!C16</f>
        <v>0</v>
      </c>
      <c r="C11" s="187"/>
      <c r="D11" s="558" t="s">
        <v>188</v>
      </c>
      <c r="E11" s="560"/>
      <c r="F11" s="561"/>
    </row>
    <row r="12" spans="1:10" ht="15.65" customHeight="1" x14ac:dyDescent="0.25">
      <c r="A12" s="538" t="s">
        <v>175</v>
      </c>
      <c r="B12" s="539"/>
      <c r="C12" s="540"/>
      <c r="D12" s="559"/>
      <c r="E12" s="562"/>
      <c r="F12" s="563"/>
    </row>
    <row r="13" spans="1:10" ht="8.25" customHeight="1" x14ac:dyDescent="0.25">
      <c r="A13" s="84"/>
      <c r="B13" s="83"/>
      <c r="C13" s="194"/>
      <c r="D13" s="74"/>
      <c r="E13" s="74"/>
      <c r="F13" s="74"/>
    </row>
    <row r="14" spans="1:10" ht="15.65" customHeight="1" x14ac:dyDescent="0.25">
      <c r="A14" s="329" t="s">
        <v>173</v>
      </c>
      <c r="B14" s="321"/>
      <c r="C14" s="321"/>
      <c r="D14" s="322"/>
      <c r="E14" s="321"/>
      <c r="F14" s="323"/>
    </row>
    <row r="15" spans="1:10" ht="15.65" customHeight="1" x14ac:dyDescent="0.25">
      <c r="A15" s="141" t="s">
        <v>179</v>
      </c>
      <c r="B15" s="148"/>
      <c r="C15" s="103">
        <f>Eingaben!D41</f>
        <v>10.001099999999999</v>
      </c>
      <c r="D15" s="91"/>
      <c r="E15" s="91"/>
      <c r="F15" s="123"/>
    </row>
    <row r="16" spans="1:10" ht="15.65" customHeight="1" x14ac:dyDescent="0.25">
      <c r="A16" s="142" t="s">
        <v>178</v>
      </c>
      <c r="B16" s="162"/>
      <c r="C16" s="113">
        <f>Eingaben!D42</f>
        <v>159</v>
      </c>
      <c r="D16" s="112"/>
      <c r="E16" s="112"/>
      <c r="F16" s="127"/>
    </row>
    <row r="17" spans="1:6" ht="15.65" customHeight="1" x14ac:dyDescent="0.25">
      <c r="A17" s="143" t="s">
        <v>193</v>
      </c>
      <c r="B17" s="200"/>
      <c r="C17" s="201" t="str">
        <f>Eingaben!D64</f>
        <v>Kompakt</v>
      </c>
      <c r="D17" s="112"/>
      <c r="E17" s="112"/>
      <c r="F17" s="127"/>
    </row>
    <row r="18" spans="1:6" ht="8.25" customHeight="1" x14ac:dyDescent="0.25">
      <c r="A18" s="204"/>
      <c r="B18" s="102"/>
      <c r="C18" s="97"/>
      <c r="D18" s="97"/>
      <c r="E18" s="97"/>
      <c r="F18" s="144"/>
    </row>
    <row r="19" spans="1:6" ht="15.65" customHeight="1" x14ac:dyDescent="0.25">
      <c r="A19" s="330" t="s">
        <v>185</v>
      </c>
      <c r="B19" s="324"/>
      <c r="C19" s="325"/>
      <c r="D19" s="325"/>
      <c r="E19" s="325"/>
      <c r="F19" s="326"/>
    </row>
    <row r="20" spans="1:6" ht="15.65" customHeight="1" x14ac:dyDescent="0.25">
      <c r="A20" s="143"/>
      <c r="B20" s="124"/>
      <c r="C20" s="166" t="s">
        <v>159</v>
      </c>
      <c r="D20" s="167"/>
      <c r="E20" s="166" t="s">
        <v>272</v>
      </c>
      <c r="F20" s="168"/>
    </row>
    <row r="21" spans="1:6" ht="15.5" x14ac:dyDescent="0.25">
      <c r="A21" s="141" t="s">
        <v>74</v>
      </c>
      <c r="B21" s="130"/>
      <c r="C21" s="553" t="str">
        <f>IF(Eingaben!C82=1,"Platten (kupfergelötet)",IF(Eingaben!C82=2,"U-Rohrbündel","Geraderohr"))</f>
        <v>Platten (kupfergelötet)</v>
      </c>
      <c r="D21" s="553"/>
      <c r="E21" s="554" t="str">
        <f>IF(Eingaben!C115=1,"Einfach Rohrbündel im Speicher",IF(Eingaben!C115=2,"Mehrfach Rohrbündel im Speicher",IF(Eingaben!C115=3,"Doppelmantelsystem",IF(Eingaben!C115=4,"Speicher in Speicher-System","aussenliegend"))))</f>
        <v>Einfach Rohrbündel im Speicher</v>
      </c>
      <c r="F21" s="555"/>
    </row>
    <row r="22" spans="1:6" ht="15.65" customHeight="1" x14ac:dyDescent="0.25">
      <c r="A22" s="141" t="s">
        <v>55</v>
      </c>
      <c r="B22" s="130"/>
      <c r="C22" s="108">
        <f>Eingaben!C83</f>
        <v>0</v>
      </c>
      <c r="D22" s="90"/>
      <c r="E22" s="178">
        <f>Eingaben!C116</f>
        <v>0</v>
      </c>
      <c r="F22" s="145"/>
    </row>
    <row r="23" spans="1:6" ht="15.65" customHeight="1" x14ac:dyDescent="0.25">
      <c r="A23" s="141" t="s">
        <v>56</v>
      </c>
      <c r="B23" s="130"/>
      <c r="C23" s="108">
        <f>Eingaben!C84</f>
        <v>0</v>
      </c>
      <c r="D23" s="179"/>
      <c r="E23" s="108">
        <f>Eingaben!C117</f>
        <v>0</v>
      </c>
      <c r="F23" s="145"/>
    </row>
    <row r="24" spans="1:6" ht="15.65" customHeight="1" x14ac:dyDescent="0.25">
      <c r="A24" s="143"/>
      <c r="B24" s="86"/>
      <c r="C24" s="163"/>
      <c r="D24" s="83"/>
      <c r="E24" s="180"/>
      <c r="F24" s="146"/>
    </row>
    <row r="25" spans="1:6" ht="15.65" customHeight="1" x14ac:dyDescent="0.25">
      <c r="A25" s="543"/>
      <c r="B25" s="544"/>
      <c r="C25" s="164" t="s">
        <v>160</v>
      </c>
      <c r="D25" s="164" t="s">
        <v>161</v>
      </c>
      <c r="E25" s="164" t="s">
        <v>160</v>
      </c>
      <c r="F25" s="165" t="s">
        <v>161</v>
      </c>
    </row>
    <row r="26" spans="1:6" ht="7.5" customHeight="1" x14ac:dyDescent="0.25">
      <c r="A26" s="541"/>
      <c r="B26" s="542"/>
      <c r="C26" s="139"/>
      <c r="D26" s="136"/>
      <c r="E26" s="139"/>
      <c r="F26" s="149"/>
    </row>
    <row r="27" spans="1:6" ht="15.65" customHeight="1" x14ac:dyDescent="0.25">
      <c r="A27" s="541" t="s">
        <v>75</v>
      </c>
      <c r="B27" s="542"/>
      <c r="C27" s="131" t="str">
        <f>IF(Eingaben!C85=1,"geflanscht","geschraubt")</f>
        <v>geflanscht</v>
      </c>
      <c r="D27" s="137" t="str">
        <f>IF(Eingaben!D85=1,"geflanscht","geschraubt")</f>
        <v>geschraubt</v>
      </c>
      <c r="E27" s="139" t="str">
        <f>IF(Eingaben!C119=1,"geflanscht","geschraubt")</f>
        <v>geflanscht</v>
      </c>
      <c r="F27" s="149" t="str">
        <f>IF(Eingaben!D119=1,"geflanscht","geschraubt")</f>
        <v>geschraubt</v>
      </c>
    </row>
    <row r="28" spans="1:6" ht="66.650000000000006" customHeight="1" x14ac:dyDescent="0.25">
      <c r="A28" s="545" t="s">
        <v>76</v>
      </c>
      <c r="B28" s="546"/>
      <c r="C28" s="132" t="str">
        <f>IF(Eingaben!C87=1,Hilfstabellen!F35,IF(Eingaben!C87=2,Hilfstabellen!F36,IF(Eingaben!C87=3,Hilfstabellen!F37,Hilfstabellen!F38)))</f>
        <v xml:space="preserve">Metalldichtungen, aus Reinkupfer und Reinnickel </v>
      </c>
      <c r="D28" s="138" t="str">
        <f>IF(Eingaben!D87=1,Hilfstabellen!F35,IF(Eingaben!D87=2,Hilfstabellen!F36,IF(Eingaben!D87=3,Hilfstabellen!F37,Hilfstabellen!F38)))</f>
        <v>PTFE- Dichtungen, Topchem 2000</v>
      </c>
      <c r="E28" s="132" t="str">
        <f>IF(Eingaben!C121=1,Hilfstabellen!F35,IF(Eingaben!C121=2,Hilfstabellen!F36,IF(Eingaben!C121=3,Hilfstabellen!F37,Hilfstabellen!F38)))</f>
        <v>PTFE- Dichtungen, Topchem 2000</v>
      </c>
      <c r="F28" s="150" t="str">
        <f>IF(Eingaben!D121=1,Hilfstabellen!F35,IF(Eingaben!D121=2,Hilfstabellen!F36,IF(Eingaben!D121=3,Hilfstabellen!F37,Hilfstabellen!F38)))</f>
        <v>Graphitdichtungen, Graphit Laminat mit Spiessblech</v>
      </c>
    </row>
    <row r="29" spans="1:6" ht="15.65" customHeight="1" x14ac:dyDescent="0.25">
      <c r="A29" s="141" t="s">
        <v>222</v>
      </c>
      <c r="B29" s="129"/>
      <c r="C29" s="133">
        <f>Eingaben!C89</f>
        <v>0</v>
      </c>
      <c r="D29" s="133">
        <f>Eingaben!D89</f>
        <v>0</v>
      </c>
      <c r="E29" s="133">
        <f>Eingaben!C123</f>
        <v>0</v>
      </c>
      <c r="F29" s="151">
        <f>Eingaben!D123</f>
        <v>0</v>
      </c>
    </row>
    <row r="30" spans="1:6" ht="15.65" customHeight="1" x14ac:dyDescent="0.25">
      <c r="A30" s="141" t="s">
        <v>223</v>
      </c>
      <c r="B30" s="129"/>
      <c r="C30" s="465">
        <f>Eingaben!C90</f>
        <v>0</v>
      </c>
      <c r="D30" s="465">
        <f>Eingaben!D90</f>
        <v>0</v>
      </c>
      <c r="E30" s="465">
        <f>Eingaben!C124</f>
        <v>0</v>
      </c>
      <c r="F30" s="466">
        <f>Eingaben!D124</f>
        <v>0</v>
      </c>
    </row>
    <row r="31" spans="1:6" ht="15.65" customHeight="1" x14ac:dyDescent="0.25">
      <c r="A31" s="141" t="s">
        <v>84</v>
      </c>
      <c r="B31" s="123"/>
      <c r="C31" s="134">
        <f>Eingaben!C91*10</f>
        <v>0</v>
      </c>
      <c r="D31" s="134">
        <f>Eingaben!D91*10</f>
        <v>0</v>
      </c>
      <c r="E31" s="140">
        <f>Eingaben!C124</f>
        <v>0</v>
      </c>
      <c r="F31" s="152">
        <f>Eingaben!D124</f>
        <v>0</v>
      </c>
    </row>
    <row r="32" spans="1:6" ht="15.65" customHeight="1" x14ac:dyDescent="0.25">
      <c r="A32" s="141" t="s">
        <v>180</v>
      </c>
      <c r="B32" s="123"/>
      <c r="C32" s="135">
        <f>Eingaben!C92</f>
        <v>159</v>
      </c>
      <c r="D32" s="135" t="str">
        <f>Eingaben!D92</f>
        <v/>
      </c>
      <c r="E32" s="135" t="str">
        <f>Eingaben!C126</f>
        <v/>
      </c>
      <c r="F32" s="153" t="str">
        <f>Eingaben!D126</f>
        <v/>
      </c>
    </row>
    <row r="33" spans="1:6" ht="15.65" customHeight="1" x14ac:dyDescent="0.25">
      <c r="A33" s="142" t="s">
        <v>77</v>
      </c>
      <c r="B33" s="128"/>
      <c r="C33" s="547">
        <f>Eingaben!C93</f>
        <v>0</v>
      </c>
      <c r="D33" s="548"/>
      <c r="E33" s="549">
        <f>Eingaben!C127</f>
        <v>0</v>
      </c>
      <c r="F33" s="548"/>
    </row>
    <row r="34" spans="1:6" ht="8.25" customHeight="1" x14ac:dyDescent="0.25">
      <c r="A34" s="143"/>
      <c r="B34" s="78"/>
      <c r="C34" s="177"/>
      <c r="D34" s="107"/>
      <c r="E34" s="107"/>
      <c r="F34" s="154"/>
    </row>
    <row r="35" spans="1:6" ht="15.65" customHeight="1" x14ac:dyDescent="0.25">
      <c r="A35" s="143" t="s">
        <v>105</v>
      </c>
      <c r="B35" s="78"/>
      <c r="C35" s="169"/>
      <c r="D35" s="169"/>
      <c r="E35" s="107"/>
      <c r="F35" s="170"/>
    </row>
    <row r="36" spans="1:6" ht="15.65" customHeight="1" x14ac:dyDescent="0.25">
      <c r="A36" s="171" t="s">
        <v>55</v>
      </c>
      <c r="B36" s="172"/>
      <c r="C36" s="175" t="s">
        <v>32</v>
      </c>
      <c r="D36" s="136">
        <f>Eingaben!C106</f>
        <v>0</v>
      </c>
      <c r="E36" s="175">
        <f>Eingaben!C142</f>
        <v>0</v>
      </c>
      <c r="F36" s="176">
        <f>Eingaben!D142</f>
        <v>0</v>
      </c>
    </row>
    <row r="37" spans="1:6" ht="15.65" customHeight="1" x14ac:dyDescent="0.25">
      <c r="A37" s="141" t="s">
        <v>56</v>
      </c>
      <c r="B37" s="125"/>
      <c r="C37" s="137" t="s">
        <v>32</v>
      </c>
      <c r="D37" s="139">
        <f>Eingaben!C107</f>
        <v>0</v>
      </c>
      <c r="E37" s="173">
        <f>Eingaben!C143</f>
        <v>0</v>
      </c>
      <c r="F37" s="174">
        <f>Eingaben!D143</f>
        <v>0</v>
      </c>
    </row>
    <row r="38" spans="1:6" ht="8.25" customHeight="1" x14ac:dyDescent="0.25">
      <c r="A38" s="143"/>
      <c r="B38" s="78"/>
      <c r="C38" s="107"/>
      <c r="D38" s="107"/>
      <c r="E38" s="107"/>
      <c r="F38" s="154"/>
    </row>
    <row r="39" spans="1:6" ht="15.65" customHeight="1" x14ac:dyDescent="0.25">
      <c r="A39" s="331" t="s">
        <v>158</v>
      </c>
      <c r="B39" s="324"/>
      <c r="C39" s="327"/>
      <c r="D39" s="334"/>
      <c r="E39" s="324"/>
      <c r="F39" s="335"/>
    </row>
    <row r="40" spans="1:6" ht="15.65" customHeight="1" x14ac:dyDescent="0.25">
      <c r="A40" s="141" t="s">
        <v>55</v>
      </c>
      <c r="B40" s="125"/>
      <c r="C40" s="333" t="str">
        <f>Eingaben!C67</f>
        <v>Siemens</v>
      </c>
      <c r="D40" s="100"/>
      <c r="E40" s="109"/>
      <c r="F40" s="123"/>
    </row>
    <row r="41" spans="1:6" ht="15.65" customHeight="1" x14ac:dyDescent="0.25">
      <c r="A41" s="141" t="s">
        <v>56</v>
      </c>
      <c r="B41" s="125"/>
      <c r="C41" s="99">
        <f>Eingaben!C68</f>
        <v>0</v>
      </c>
      <c r="D41" s="100"/>
      <c r="E41" s="110"/>
      <c r="F41" s="127"/>
    </row>
    <row r="42" spans="1:6" ht="8.25" customHeight="1" x14ac:dyDescent="0.25">
      <c r="A42" s="143"/>
      <c r="B42" s="337"/>
      <c r="C42" s="338"/>
      <c r="D42" s="86"/>
      <c r="E42" s="337"/>
      <c r="F42" s="319"/>
    </row>
    <row r="43" spans="1:6" ht="15.65" customHeight="1" x14ac:dyDescent="0.25">
      <c r="A43" s="332" t="s">
        <v>52</v>
      </c>
      <c r="B43" s="336"/>
      <c r="C43" s="336"/>
      <c r="D43" s="336"/>
      <c r="E43" s="336"/>
      <c r="F43" s="339"/>
    </row>
    <row r="44" spans="1:6" ht="15.65" customHeight="1" x14ac:dyDescent="0.25">
      <c r="A44" s="141" t="s">
        <v>55</v>
      </c>
      <c r="B44" s="123"/>
      <c r="C44" s="333" t="str">
        <f>Eingaben!C71</f>
        <v>Danfoss</v>
      </c>
      <c r="D44" s="91"/>
      <c r="E44" s="91"/>
      <c r="F44" s="123"/>
    </row>
    <row r="45" spans="1:6" ht="15.65" customHeight="1" x14ac:dyDescent="0.25">
      <c r="A45" s="141" t="s">
        <v>56</v>
      </c>
      <c r="B45" s="123"/>
      <c r="C45" s="99">
        <f>Eingaben!C72</f>
        <v>0</v>
      </c>
      <c r="D45" s="91"/>
      <c r="E45" s="91"/>
      <c r="F45" s="123"/>
    </row>
    <row r="46" spans="1:6" ht="15.65" customHeight="1" x14ac:dyDescent="0.25">
      <c r="A46" s="141" t="s">
        <v>57</v>
      </c>
      <c r="B46" s="123"/>
      <c r="C46" s="99">
        <f>Eingaben!C73</f>
        <v>0</v>
      </c>
      <c r="D46" s="95"/>
      <c r="E46" s="91"/>
      <c r="F46" s="123"/>
    </row>
    <row r="47" spans="1:6" ht="15.65" customHeight="1" x14ac:dyDescent="0.25">
      <c r="A47" s="141" t="s">
        <v>58</v>
      </c>
      <c r="B47" s="123"/>
      <c r="C47" s="99">
        <f>Eingaben!C74</f>
        <v>0</v>
      </c>
      <c r="D47" s="100"/>
      <c r="E47" s="101"/>
      <c r="F47" s="123"/>
    </row>
    <row r="48" spans="1:6" ht="15.65" customHeight="1" x14ac:dyDescent="0.25">
      <c r="A48" s="141" t="s">
        <v>186</v>
      </c>
      <c r="B48" s="123"/>
      <c r="C48" s="111">
        <f>Eingaben!C75</f>
        <v>0.4</v>
      </c>
      <c r="D48" s="100"/>
      <c r="E48" s="91"/>
      <c r="F48" s="123"/>
    </row>
    <row r="49" spans="1:6" ht="8.25" customHeight="1" x14ac:dyDescent="0.25">
      <c r="A49" s="155"/>
      <c r="F49" s="156"/>
    </row>
    <row r="50" spans="1:6" ht="15.65" customHeight="1" x14ac:dyDescent="0.25">
      <c r="A50" s="332" t="s">
        <v>184</v>
      </c>
      <c r="B50" s="336"/>
      <c r="C50" s="336"/>
      <c r="D50" s="336"/>
      <c r="E50" s="336"/>
      <c r="F50" s="339"/>
    </row>
    <row r="51" spans="1:6" ht="15.65" customHeight="1" x14ac:dyDescent="0.25">
      <c r="A51" s="141" t="s">
        <v>181</v>
      </c>
      <c r="B51" s="123"/>
      <c r="C51" s="340">
        <f>Eingaben!C98</f>
        <v>0</v>
      </c>
      <c r="D51" s="109"/>
      <c r="E51" s="109"/>
      <c r="F51" s="123"/>
    </row>
    <row r="52" spans="1:6" ht="15.65" customHeight="1" x14ac:dyDescent="0.25">
      <c r="A52" s="141" t="s">
        <v>182</v>
      </c>
      <c r="B52" s="123"/>
      <c r="C52" s="104">
        <f>Eingaben!C101</f>
        <v>0</v>
      </c>
      <c r="D52" s="109"/>
      <c r="E52" s="109"/>
      <c r="F52" s="123"/>
    </row>
    <row r="53" spans="1:6" ht="8.25" customHeight="1" x14ac:dyDescent="0.25">
      <c r="A53" s="155"/>
      <c r="F53" s="156"/>
    </row>
    <row r="54" spans="1:6" ht="15.65" customHeight="1" x14ac:dyDescent="0.25">
      <c r="A54" s="330" t="s">
        <v>254</v>
      </c>
      <c r="B54" s="324"/>
      <c r="C54" s="327"/>
      <c r="D54" s="327"/>
      <c r="E54" s="327"/>
      <c r="F54" s="328"/>
    </row>
    <row r="55" spans="1:6" ht="15.65" customHeight="1" x14ac:dyDescent="0.25">
      <c r="A55" s="141" t="s">
        <v>183</v>
      </c>
      <c r="B55" s="123"/>
      <c r="C55" s="105">
        <f>Eingaben!D130</f>
        <v>500</v>
      </c>
      <c r="D55" s="109"/>
      <c r="E55" s="109"/>
      <c r="F55" s="123"/>
    </row>
    <row r="56" spans="1:6" ht="15.65" customHeight="1" x14ac:dyDescent="0.25">
      <c r="A56" s="147" t="s">
        <v>189</v>
      </c>
      <c r="B56" s="123"/>
      <c r="C56" s="106" t="str">
        <f>IF(Eingaben!C132="","-",Eingaben!C132)</f>
        <v>-</v>
      </c>
      <c r="D56" s="109"/>
      <c r="E56" s="109"/>
      <c r="F56" s="123"/>
    </row>
    <row r="57" spans="1:6" ht="15.65" customHeight="1" x14ac:dyDescent="0.25">
      <c r="A57" s="141" t="s">
        <v>190</v>
      </c>
      <c r="B57" s="123"/>
      <c r="C57" s="99">
        <f>Eingaben!C133</f>
        <v>0</v>
      </c>
      <c r="D57" s="109"/>
      <c r="E57" s="109"/>
      <c r="F57" s="123"/>
    </row>
    <row r="58" spans="1:6" ht="15.65" customHeight="1" x14ac:dyDescent="0.25">
      <c r="A58" s="141" t="s">
        <v>191</v>
      </c>
      <c r="B58" s="123"/>
      <c r="C58" s="99">
        <f>Eingaben!C134</f>
        <v>0</v>
      </c>
      <c r="D58" s="109"/>
      <c r="E58" s="109"/>
      <c r="F58" s="123"/>
    </row>
    <row r="59" spans="1:6" ht="15.65" customHeight="1" x14ac:dyDescent="0.25">
      <c r="A59" s="141" t="s">
        <v>126</v>
      </c>
      <c r="B59" s="123"/>
      <c r="C59" s="98" t="str">
        <f>IF(Eingaben!C135=1,"Ja","Nein")</f>
        <v>Ja</v>
      </c>
      <c r="D59" s="109"/>
      <c r="E59" s="109"/>
      <c r="F59" s="123"/>
    </row>
    <row r="60" spans="1:6" ht="8.25" customHeight="1" x14ac:dyDescent="0.25">
      <c r="A60" s="155"/>
      <c r="F60" s="156"/>
    </row>
    <row r="61" spans="1:6" ht="15.65" customHeight="1" x14ac:dyDescent="0.25">
      <c r="A61" s="330" t="s">
        <v>187</v>
      </c>
      <c r="B61" s="324"/>
      <c r="C61" s="327"/>
      <c r="D61" s="327"/>
      <c r="E61" s="327"/>
      <c r="F61" s="328"/>
    </row>
    <row r="62" spans="1:6" ht="40" customHeight="1" x14ac:dyDescent="0.25">
      <c r="A62" s="157"/>
      <c r="B62" s="122"/>
      <c r="C62" s="87" t="s">
        <v>162</v>
      </c>
      <c r="D62" s="320" t="s">
        <v>263</v>
      </c>
      <c r="E62" s="556" t="s">
        <v>264</v>
      </c>
      <c r="F62" s="557"/>
    </row>
    <row r="63" spans="1:6" ht="15.65" customHeight="1" x14ac:dyDescent="0.25">
      <c r="A63" s="141" t="s">
        <v>163</v>
      </c>
      <c r="B63" s="123"/>
      <c r="C63" s="198" t="str">
        <f>Leistungskennzahlen!C12</f>
        <v/>
      </c>
      <c r="D63" s="199" t="s">
        <v>32</v>
      </c>
      <c r="E63" s="550" t="str">
        <f>Leistungskennzahlen!C37</f>
        <v/>
      </c>
      <c r="F63" s="551"/>
    </row>
    <row r="64" spans="1:6" ht="15.65" customHeight="1" x14ac:dyDescent="0.25">
      <c r="A64" s="141" t="s">
        <v>220</v>
      </c>
      <c r="B64" s="123"/>
      <c r="C64" s="181" t="s">
        <v>32</v>
      </c>
      <c r="D64" s="115" t="str">
        <f>Leistungskennzahlen!I28</f>
        <v/>
      </c>
      <c r="E64" s="552" t="str">
        <f>Leistungskennzahlen!I37</f>
        <v/>
      </c>
      <c r="F64" s="551"/>
    </row>
    <row r="65" spans="1:6" ht="15.65" customHeight="1" x14ac:dyDescent="0.25">
      <c r="A65" s="158"/>
      <c r="B65" s="124"/>
      <c r="C65" s="79"/>
      <c r="D65" s="116"/>
      <c r="E65" s="119" t="s">
        <v>164</v>
      </c>
      <c r="F65" s="126" t="s">
        <v>165</v>
      </c>
    </row>
    <row r="66" spans="1:6" ht="15.65" customHeight="1" x14ac:dyDescent="0.25">
      <c r="A66" s="141" t="s">
        <v>265</v>
      </c>
      <c r="B66" s="125"/>
      <c r="C66" s="114" t="str">
        <f>Leistungskennzahlen!C13</f>
        <v/>
      </c>
      <c r="D66" s="117" t="str">
        <f>Leistungskennzahlen!I29</f>
        <v/>
      </c>
      <c r="E66" s="120" t="str">
        <f>Leistungskennzahlen!C38</f>
        <v/>
      </c>
      <c r="F66" s="120" t="str">
        <f>Leistungskennzahlen!I38</f>
        <v/>
      </c>
    </row>
    <row r="67" spans="1:6" ht="15.65" customHeight="1" x14ac:dyDescent="0.25">
      <c r="A67" s="159" t="s">
        <v>265</v>
      </c>
      <c r="B67" s="160"/>
      <c r="C67" s="161" t="str">
        <f>Leistungskennzahlen!C14</f>
        <v/>
      </c>
      <c r="D67" s="118" t="str">
        <f>Leistungskennzahlen!I30</f>
        <v/>
      </c>
      <c r="E67" s="121" t="str">
        <f>Leistungskennzahlen!C39</f>
        <v/>
      </c>
      <c r="F67" s="118" t="str">
        <f>Leistungskennzahlen!I39</f>
        <v/>
      </c>
    </row>
    <row r="68" spans="1:6" ht="15.65" customHeight="1" x14ac:dyDescent="0.25">
      <c r="A68" s="79"/>
      <c r="B68" s="79"/>
      <c r="C68" s="79"/>
      <c r="D68" s="79"/>
      <c r="E68" s="79"/>
      <c r="F68" s="79"/>
    </row>
    <row r="69" spans="1:6" ht="15.65" customHeight="1" x14ac:dyDescent="0.25">
      <c r="A69" s="195" t="s">
        <v>174</v>
      </c>
      <c r="B69" s="196"/>
      <c r="C69" s="196"/>
      <c r="D69" s="196"/>
      <c r="E69" s="196"/>
      <c r="F69" s="197"/>
    </row>
    <row r="70" spans="1:6" ht="15.65" customHeight="1" x14ac:dyDescent="0.25">
      <c r="A70" s="182" t="s">
        <v>166</v>
      </c>
      <c r="B70" s="79"/>
      <c r="C70" s="183"/>
      <c r="D70" s="184" t="s">
        <v>167</v>
      </c>
      <c r="E70" s="89"/>
      <c r="F70" s="183"/>
    </row>
    <row r="71" spans="1:6" ht="15.65" customHeight="1" x14ac:dyDescent="0.25">
      <c r="A71" s="528"/>
      <c r="B71" s="529"/>
      <c r="C71" s="529"/>
      <c r="D71" s="532"/>
      <c r="E71" s="533"/>
      <c r="F71" s="534"/>
    </row>
    <row r="72" spans="1:6" ht="15.65" customHeight="1" x14ac:dyDescent="0.25">
      <c r="A72" s="530"/>
      <c r="B72" s="531"/>
      <c r="C72" s="531"/>
      <c r="D72" s="535"/>
      <c r="E72" s="536"/>
      <c r="F72" s="537"/>
    </row>
    <row r="73" spans="1:6" ht="15.65" customHeight="1" x14ac:dyDescent="0.25">
      <c r="A73" s="79"/>
      <c r="B73" s="79"/>
      <c r="C73" s="79"/>
      <c r="D73" s="79"/>
      <c r="E73" s="79"/>
      <c r="F73" s="79"/>
    </row>
    <row r="74" spans="1:6" ht="15.65" customHeight="1" x14ac:dyDescent="0.25"/>
    <row r="75" spans="1:6" ht="15.65" customHeight="1" x14ac:dyDescent="0.25"/>
  </sheetData>
  <sheetProtection sheet="1" selectLockedCells="1"/>
  <mergeCells count="16">
    <mergeCell ref="A71:C72"/>
    <mergeCell ref="D71:F72"/>
    <mergeCell ref="A12:C12"/>
    <mergeCell ref="A27:B27"/>
    <mergeCell ref="A25:B25"/>
    <mergeCell ref="A28:B28"/>
    <mergeCell ref="C33:D33"/>
    <mergeCell ref="E33:F33"/>
    <mergeCell ref="E63:F63"/>
    <mergeCell ref="E64:F64"/>
    <mergeCell ref="C21:D21"/>
    <mergeCell ref="E21:F21"/>
    <mergeCell ref="E62:F62"/>
    <mergeCell ref="D11:D12"/>
    <mergeCell ref="E11:F12"/>
    <mergeCell ref="A26:B26"/>
  </mergeCells>
  <phoneticPr fontId="15" type="noConversion"/>
  <conditionalFormatting sqref="A51:A52">
    <cfRule type="expression" dxfId="11" priority="3">
      <formula>A51=0</formula>
    </cfRule>
  </conditionalFormatting>
  <conditionalFormatting sqref="A3:F10 A11:E11 A12 A13:C13 E14 A14:A42 C15:E15 C16:C17 F18:F39 A19:B19 A20:F20 A21:C21 E21 A22:F24 C25:F28 A29:F30 C31:F38 A39:F39 B42:F42 F42:F43 A44:A48 C44:E48 C51:C52 A54:F54 A55:A59 C55:C59 A62:E62 A63:A64 C63:E64 A65:F70 A71">
    <cfRule type="expression" dxfId="10" priority="5">
      <formula>A3=0</formula>
    </cfRule>
  </conditionalFormatting>
  <conditionalFormatting sqref="A61:F61">
    <cfRule type="expression" dxfId="9" priority="1">
      <formula>A61=0</formula>
    </cfRule>
  </conditionalFormatting>
  <conditionalFormatting sqref="B40:D41">
    <cfRule type="expression" dxfId="8" priority="2">
      <formula>B40=0</formula>
    </cfRule>
  </conditionalFormatting>
  <conditionalFormatting sqref="F50">
    <cfRule type="expression" dxfId="7" priority="4">
      <formula>F50=0</formula>
    </cfRule>
  </conditionalFormatting>
  <printOptions horizontalCentered="1" verticalCentered="1"/>
  <pageMargins left="0.70866141732283461" right="0.70866141732283461" top="0.78740157480314965" bottom="0.78740157480314965" header="0.31496062992125984" footer="0.31496062992125984"/>
  <pageSetup paperSize="9" scale="59" orientation="portrait" r:id="rId1"/>
  <headerFooter alignWithMargins="0">
    <oddHeader>&amp;L&amp;"Arial,Fett"&amp;12&amp;G</oddHeader>
    <oddFooter xml:space="preserve">&amp;L&amp;"Arial,Standard"&amp;10&amp;K000000Revision xx.xx.2026
&amp;F, &amp;A&amp;R&amp;"Arial,Standard"&amp;10Druckdatum:  &amp;D
</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ED2B4-666A-40DA-812C-A8808F7B09D4}">
  <sheetPr codeName="Tabelle4">
    <pageSetUpPr fitToPage="1"/>
  </sheetPr>
  <dimension ref="A1:V81"/>
  <sheetViews>
    <sheetView view="pageLayout" topLeftCell="A2" zoomScaleNormal="100" zoomScaleSheetLayoutView="100" workbookViewId="0">
      <selection activeCell="H11" sqref="H11:K12"/>
    </sheetView>
  </sheetViews>
  <sheetFormatPr baseColWidth="10" defaultColWidth="10.81640625" defaultRowHeight="12.5" x14ac:dyDescent="0.25"/>
  <cols>
    <col min="1" max="1" width="39.54296875" style="69" customWidth="1"/>
    <col min="2" max="2" width="21.26953125" style="69" customWidth="1"/>
    <col min="3" max="9" width="10.81640625" style="69"/>
    <col min="10" max="10" width="10.81640625" style="69" customWidth="1"/>
    <col min="11" max="14" width="10.81640625" style="69"/>
    <col min="15" max="15" width="11.26953125" style="69" customWidth="1"/>
    <col min="16" max="16384" width="10.81640625" style="69"/>
  </cols>
  <sheetData>
    <row r="1" spans="1:22" ht="23" x14ac:dyDescent="0.5">
      <c r="A1" s="11" t="s">
        <v>156</v>
      </c>
      <c r="B1" s="11"/>
      <c r="C1" s="11"/>
      <c r="D1" s="11"/>
      <c r="E1" s="11"/>
      <c r="F1" s="11"/>
      <c r="G1" s="11"/>
      <c r="H1" s="11"/>
      <c r="I1" s="11"/>
      <c r="J1" s="11"/>
      <c r="K1" s="11"/>
      <c r="L1" s="11"/>
      <c r="M1" s="11"/>
      <c r="N1" s="11" t="s">
        <v>195</v>
      </c>
      <c r="O1" s="11"/>
    </row>
    <row r="2" spans="1:22" ht="8.25" customHeight="1" x14ac:dyDescent="0.5">
      <c r="A2" s="93"/>
      <c r="B2" s="93"/>
      <c r="C2" s="93"/>
      <c r="D2" s="94"/>
      <c r="E2" s="93"/>
      <c r="F2" s="94"/>
    </row>
    <row r="3" spans="1:22" ht="15.65" customHeight="1" x14ac:dyDescent="0.25">
      <c r="A3" s="91" t="s">
        <v>9</v>
      </c>
      <c r="B3" s="96">
        <f>Eingaben!C7</f>
        <v>0</v>
      </c>
      <c r="C3" s="91" t="s">
        <v>177</v>
      </c>
      <c r="D3" s="96"/>
      <c r="E3" s="96">
        <f>Eingaben!C8</f>
        <v>0</v>
      </c>
      <c r="F3" s="96"/>
      <c r="G3" s="96"/>
      <c r="H3" s="96"/>
      <c r="I3" s="91" t="s">
        <v>166</v>
      </c>
      <c r="J3" s="580">
        <f>Eingaben!C6</f>
        <v>0</v>
      </c>
      <c r="K3" s="580"/>
    </row>
    <row r="4" spans="1:22" ht="15.65" customHeight="1" x14ac:dyDescent="0.25">
      <c r="A4" s="81"/>
      <c r="B4" s="78"/>
      <c r="C4" s="78"/>
      <c r="D4" s="82"/>
      <c r="E4" s="78"/>
      <c r="F4" s="207"/>
      <c r="G4" s="208"/>
      <c r="H4" s="208"/>
      <c r="I4" s="208"/>
      <c r="J4" s="208"/>
      <c r="K4" s="208"/>
    </row>
    <row r="5" spans="1:22" ht="15.65" customHeight="1" x14ac:dyDescent="0.25">
      <c r="A5" s="171" t="s">
        <v>2</v>
      </c>
      <c r="B5" s="189"/>
      <c r="C5" s="190"/>
      <c r="D5" s="76" t="s">
        <v>7</v>
      </c>
      <c r="E5" s="206"/>
      <c r="F5" s="209"/>
      <c r="G5" s="206"/>
      <c r="H5" s="587"/>
      <c r="I5" s="587"/>
      <c r="J5" s="587"/>
      <c r="K5" s="588"/>
    </row>
    <row r="6" spans="1:22" ht="15.5" x14ac:dyDescent="0.25">
      <c r="A6" s="202" t="s">
        <v>4</v>
      </c>
      <c r="B6" s="92">
        <f>Eingaben!C11</f>
        <v>0</v>
      </c>
      <c r="C6" s="187"/>
      <c r="D6" s="584" t="s">
        <v>217</v>
      </c>
      <c r="E6" s="584"/>
      <c r="F6" s="584"/>
      <c r="G6" s="585"/>
      <c r="H6" s="589">
        <f>Eingaben!C19</f>
        <v>0</v>
      </c>
      <c r="I6" s="589"/>
      <c r="J6" s="589"/>
      <c r="K6" s="590"/>
    </row>
    <row r="7" spans="1:22" ht="15.5" x14ac:dyDescent="0.25">
      <c r="A7" s="202" t="s">
        <v>3</v>
      </c>
      <c r="B7" s="90">
        <f>Eingaben!C12</f>
        <v>0</v>
      </c>
      <c r="C7" s="188"/>
      <c r="D7" s="586" t="s">
        <v>3</v>
      </c>
      <c r="E7" s="584"/>
      <c r="F7" s="584"/>
      <c r="G7" s="585"/>
      <c r="H7" s="589">
        <f>Eingaben!C20</f>
        <v>0</v>
      </c>
      <c r="I7" s="589"/>
      <c r="J7" s="589"/>
      <c r="K7" s="590"/>
    </row>
    <row r="8" spans="1:22" ht="15.5" x14ac:dyDescent="0.25">
      <c r="A8" s="203" t="s">
        <v>5</v>
      </c>
      <c r="B8" s="92">
        <f>Eingaben!C13</f>
        <v>0</v>
      </c>
      <c r="C8" s="187"/>
      <c r="D8" s="586" t="s">
        <v>11</v>
      </c>
      <c r="E8" s="584"/>
      <c r="F8" s="584"/>
      <c r="G8" s="585"/>
      <c r="H8" s="589">
        <f>Eingaben!C21</f>
        <v>0</v>
      </c>
      <c r="I8" s="589"/>
      <c r="J8" s="589"/>
      <c r="K8" s="590"/>
    </row>
    <row r="9" spans="1:22" ht="15.5" x14ac:dyDescent="0.25">
      <c r="A9" s="203" t="s">
        <v>176</v>
      </c>
      <c r="B9" s="90">
        <f>Eingaben!C14</f>
        <v>0</v>
      </c>
      <c r="C9" s="187"/>
      <c r="D9" s="584" t="s">
        <v>176</v>
      </c>
      <c r="E9" s="584"/>
      <c r="F9" s="584"/>
      <c r="G9" s="585"/>
      <c r="H9" s="589">
        <f>Eingaben!C22</f>
        <v>0</v>
      </c>
      <c r="I9" s="589"/>
      <c r="J9" s="589"/>
      <c r="K9" s="590"/>
    </row>
    <row r="10" spans="1:22" ht="15.5" x14ac:dyDescent="0.25">
      <c r="A10" s="203" t="s">
        <v>157</v>
      </c>
      <c r="B10" s="90">
        <f>Eingaben!C15</f>
        <v>0</v>
      </c>
      <c r="C10" s="188"/>
      <c r="D10" s="567" t="s">
        <v>221</v>
      </c>
      <c r="E10" s="567"/>
      <c r="F10" s="567"/>
      <c r="G10" s="568"/>
      <c r="H10" s="575">
        <f>Eingaben!C23</f>
        <v>0</v>
      </c>
      <c r="I10" s="575"/>
      <c r="J10" s="575"/>
      <c r="K10" s="576"/>
    </row>
    <row r="11" spans="1:22" ht="15.5" x14ac:dyDescent="0.25">
      <c r="A11" s="202" t="s">
        <v>3</v>
      </c>
      <c r="B11" s="92">
        <f>Eingaben!C16</f>
        <v>0</v>
      </c>
      <c r="C11" s="187"/>
      <c r="D11" s="612" t="s">
        <v>188</v>
      </c>
      <c r="E11" s="612"/>
      <c r="F11" s="612"/>
      <c r="G11" s="613"/>
      <c r="H11" s="606"/>
      <c r="I11" s="607"/>
      <c r="J11" s="607"/>
      <c r="K11" s="608"/>
    </row>
    <row r="12" spans="1:22" ht="15.5" x14ac:dyDescent="0.35">
      <c r="A12" s="538" t="s">
        <v>175</v>
      </c>
      <c r="B12" s="539"/>
      <c r="C12" s="540"/>
      <c r="D12" s="614"/>
      <c r="E12" s="615"/>
      <c r="F12" s="615"/>
      <c r="G12" s="616"/>
      <c r="H12" s="562"/>
      <c r="I12" s="609"/>
      <c r="J12" s="609"/>
      <c r="K12" s="563"/>
      <c r="L12" s="205"/>
      <c r="M12" s="205"/>
      <c r="N12" s="205"/>
      <c r="O12" s="205"/>
      <c r="P12" s="205"/>
      <c r="Q12" s="205"/>
      <c r="R12" s="205"/>
      <c r="S12" s="205"/>
    </row>
    <row r="13" spans="1:22" ht="15.65" customHeight="1" x14ac:dyDescent="0.35">
      <c r="A13" s="205"/>
      <c r="B13" s="205"/>
      <c r="C13" s="205"/>
      <c r="D13" s="205"/>
      <c r="E13" s="205"/>
      <c r="F13" s="205"/>
      <c r="G13" s="205"/>
      <c r="H13" s="205"/>
      <c r="I13" s="205"/>
      <c r="J13" s="205"/>
      <c r="K13" s="205"/>
      <c r="L13" s="205"/>
      <c r="M13" s="205"/>
      <c r="N13" s="205"/>
      <c r="O13" s="212"/>
      <c r="P13" s="205"/>
      <c r="Q13" s="205"/>
      <c r="R13" s="205"/>
      <c r="S13" s="205"/>
    </row>
    <row r="14" spans="1:22" ht="15.65" customHeight="1" x14ac:dyDescent="0.35">
      <c r="A14" s="251" t="s">
        <v>168</v>
      </c>
      <c r="B14" s="358"/>
      <c r="C14" s="233"/>
      <c r="D14" s="234" t="s">
        <v>94</v>
      </c>
      <c r="E14" s="235"/>
      <c r="F14" s="236" t="s">
        <v>271</v>
      </c>
      <c r="G14" s="237"/>
      <c r="H14" s="238"/>
      <c r="I14" s="238"/>
      <c r="J14" s="238"/>
      <c r="K14" s="238"/>
      <c r="L14" s="239"/>
      <c r="M14" s="238"/>
      <c r="N14" s="362"/>
      <c r="O14" s="367"/>
      <c r="P14" s="205"/>
      <c r="Q14" s="205"/>
      <c r="R14" s="205"/>
      <c r="S14" s="205"/>
    </row>
    <row r="15" spans="1:22" ht="15.65" customHeight="1" x14ac:dyDescent="0.35">
      <c r="A15" s="75" t="s">
        <v>169</v>
      </c>
      <c r="B15" s="160"/>
      <c r="C15" s="240"/>
      <c r="D15" s="241"/>
      <c r="E15" s="242"/>
      <c r="F15" s="243" t="s">
        <v>170</v>
      </c>
      <c r="G15" s="244" t="s">
        <v>171</v>
      </c>
      <c r="H15" s="126" t="s">
        <v>149</v>
      </c>
      <c r="I15" s="244" t="s">
        <v>170</v>
      </c>
      <c r="J15" s="126" t="s">
        <v>171</v>
      </c>
      <c r="K15" s="244" t="s">
        <v>149</v>
      </c>
      <c r="L15" s="244" t="s">
        <v>170</v>
      </c>
      <c r="M15" s="244" t="s">
        <v>171</v>
      </c>
      <c r="N15" s="244" t="s">
        <v>149</v>
      </c>
      <c r="O15" s="368"/>
      <c r="P15" s="205"/>
      <c r="Q15" s="205"/>
      <c r="R15" s="205"/>
      <c r="S15" s="205"/>
    </row>
    <row r="16" spans="1:22" ht="15.65" customHeight="1" x14ac:dyDescent="0.35">
      <c r="A16" s="75" t="s">
        <v>197</v>
      </c>
      <c r="B16" s="240"/>
      <c r="C16" s="245">
        <v>-11</v>
      </c>
      <c r="D16" s="246">
        <v>0</v>
      </c>
      <c r="E16" s="247">
        <v>11</v>
      </c>
      <c r="F16" s="248"/>
      <c r="G16" s="249">
        <v>-11</v>
      </c>
      <c r="H16" s="240"/>
      <c r="I16" s="75"/>
      <c r="J16" s="249">
        <v>0</v>
      </c>
      <c r="K16" s="240"/>
      <c r="L16" s="75"/>
      <c r="M16" s="250">
        <v>11</v>
      </c>
      <c r="N16" s="240"/>
      <c r="O16" s="368" t="s">
        <v>198</v>
      </c>
      <c r="P16" s="205"/>
      <c r="Q16" s="205"/>
      <c r="R16" s="205"/>
      <c r="S16" s="205"/>
      <c r="T16" s="564"/>
      <c r="U16" s="565"/>
      <c r="V16" s="566"/>
    </row>
    <row r="17" spans="1:19" ht="15.65" customHeight="1" x14ac:dyDescent="0.35">
      <c r="A17" s="591" t="s">
        <v>194</v>
      </c>
      <c r="B17" s="125" t="s">
        <v>204</v>
      </c>
      <c r="C17" s="312">
        <v>115</v>
      </c>
      <c r="D17" s="287">
        <v>95</v>
      </c>
      <c r="E17" s="313">
        <v>75</v>
      </c>
      <c r="F17" s="277">
        <v>115</v>
      </c>
      <c r="G17" s="282">
        <v>115</v>
      </c>
      <c r="H17" s="260">
        <v>115</v>
      </c>
      <c r="I17" s="283">
        <v>95</v>
      </c>
      <c r="J17" s="287">
        <v>95</v>
      </c>
      <c r="K17" s="284">
        <v>95</v>
      </c>
      <c r="L17" s="289">
        <v>75</v>
      </c>
      <c r="M17" s="282">
        <v>75</v>
      </c>
      <c r="N17" s="260">
        <v>75</v>
      </c>
      <c r="O17" s="369" t="s">
        <v>198</v>
      </c>
      <c r="P17" s="205"/>
      <c r="Q17" s="205"/>
      <c r="R17" s="205"/>
      <c r="S17" s="205"/>
    </row>
    <row r="18" spans="1:19" ht="15.65" customHeight="1" x14ac:dyDescent="0.35">
      <c r="A18" s="610"/>
      <c r="B18" s="125" t="s">
        <v>205</v>
      </c>
      <c r="C18" s="228" t="str">
        <f>IF(Eingaben!C47=0,"",Eingaben!C47)</f>
        <v/>
      </c>
      <c r="D18" s="216" t="str">
        <f>IF(Eingaben!C48="wird berechnet","",Eingaben!C48)</f>
        <v/>
      </c>
      <c r="E18" s="229" t="str">
        <f>IF(Eingaben!C49="wird berechnet","",Eingaben!C49)</f>
        <v/>
      </c>
      <c r="F18" s="278" t="str">
        <f>Leistungskennzahlen!C21</f>
        <v/>
      </c>
      <c r="G18" s="258" t="str">
        <f>Leistungskennzahlen!D21</f>
        <v/>
      </c>
      <c r="H18" s="217" t="str">
        <f>Leistungskennzahlen!E21</f>
        <v/>
      </c>
      <c r="I18" s="215" t="str">
        <f>Leistungskennzahlen!F21</f>
        <v/>
      </c>
      <c r="J18" s="258" t="str">
        <f>Leistungskennzahlen!G21</f>
        <v/>
      </c>
      <c r="K18" s="217" t="str">
        <f>Leistungskennzahlen!H21</f>
        <v/>
      </c>
      <c r="L18" s="290" t="str">
        <f>Leistungskennzahlen!I21</f>
        <v/>
      </c>
      <c r="M18" s="216" t="str">
        <f>Leistungskennzahlen!J21</f>
        <v/>
      </c>
      <c r="N18" s="218" t="str">
        <f>Leistungskennzahlen!K21</f>
        <v/>
      </c>
      <c r="O18" s="370" t="s">
        <v>198</v>
      </c>
      <c r="P18" s="205"/>
      <c r="Q18" s="205"/>
      <c r="R18" s="205"/>
      <c r="S18" s="205"/>
    </row>
    <row r="19" spans="1:19" ht="15.65" customHeight="1" x14ac:dyDescent="0.35">
      <c r="A19" s="610"/>
      <c r="B19" s="125" t="s">
        <v>206</v>
      </c>
      <c r="C19" s="261">
        <f>Leistungskennzahlen!C9</f>
        <v>159</v>
      </c>
      <c r="D19" s="262" t="str">
        <f>Leistungskennzahlen!D9</f>
        <v/>
      </c>
      <c r="E19" s="263" t="str">
        <f>Leistungskennzahlen!E9</f>
        <v/>
      </c>
      <c r="F19" s="279" t="str">
        <f>Leistungskennzahlen!C22</f>
        <v/>
      </c>
      <c r="G19" s="274" t="str">
        <f>Leistungskennzahlen!D22</f>
        <v/>
      </c>
      <c r="H19" s="264" t="str">
        <f>Leistungskennzahlen!E22</f>
        <v/>
      </c>
      <c r="I19" s="285" t="str">
        <f>Leistungskennzahlen!F22</f>
        <v/>
      </c>
      <c r="J19" s="274" t="str">
        <f>Leistungskennzahlen!G22</f>
        <v/>
      </c>
      <c r="K19" s="264" t="str">
        <f>Leistungskennzahlen!H22</f>
        <v/>
      </c>
      <c r="L19" s="291">
        <f>Leistungskennzahlen!I22</f>
        <v>159</v>
      </c>
      <c r="M19" s="292" t="str">
        <f>Leistungskennzahlen!J22</f>
        <v/>
      </c>
      <c r="N19" s="280" t="str">
        <f>Leistungskennzahlen!K22</f>
        <v/>
      </c>
      <c r="O19" s="371" t="s">
        <v>199</v>
      </c>
      <c r="P19" s="205"/>
      <c r="Q19" s="205"/>
      <c r="R19" s="205"/>
      <c r="S19" s="205"/>
    </row>
    <row r="20" spans="1:19" ht="15.65" customHeight="1" x14ac:dyDescent="0.35">
      <c r="A20" s="611"/>
      <c r="B20" s="359" t="s">
        <v>207</v>
      </c>
      <c r="C20" s="232">
        <f>Leistungskennzahlen!C8</f>
        <v>10.001099999999999</v>
      </c>
      <c r="D20" s="222" t="str">
        <f>Leistungskennzahlen!D8</f>
        <v/>
      </c>
      <c r="E20" s="230" t="str">
        <f>Leistungskennzahlen!E8</f>
        <v/>
      </c>
      <c r="F20" s="281" t="str">
        <f>Leistungskennzahlen!C23</f>
        <v/>
      </c>
      <c r="G20" s="259" t="str">
        <f>Leistungskennzahlen!D23</f>
        <v/>
      </c>
      <c r="H20" s="223" t="str">
        <f>Leistungskennzahlen!E23</f>
        <v/>
      </c>
      <c r="I20" s="286" t="str">
        <f>Leistungskennzahlen!F23</f>
        <v/>
      </c>
      <c r="J20" s="288" t="str">
        <f>Leistungskennzahlen!G23</f>
        <v/>
      </c>
      <c r="K20" s="223" t="str">
        <f>Leistungskennzahlen!H23</f>
        <v/>
      </c>
      <c r="L20" s="221" t="str">
        <f>Leistungskennzahlen!I23</f>
        <v/>
      </c>
      <c r="M20" s="222" t="str">
        <f>Leistungskennzahlen!J23</f>
        <v/>
      </c>
      <c r="N20" s="223" t="str">
        <f>Leistungskennzahlen!K23</f>
        <v/>
      </c>
      <c r="O20" s="372" t="s">
        <v>200</v>
      </c>
      <c r="P20" s="205"/>
      <c r="Q20" s="205"/>
      <c r="R20" s="205"/>
      <c r="S20" s="205"/>
    </row>
    <row r="21" spans="1:19" ht="8.25" customHeight="1" x14ac:dyDescent="0.35">
      <c r="A21" s="254"/>
      <c r="B21" s="78"/>
      <c r="C21" s="85"/>
      <c r="D21" s="85"/>
      <c r="E21" s="85"/>
      <c r="F21" s="314"/>
      <c r="G21" s="314"/>
      <c r="H21" s="314"/>
      <c r="I21" s="85"/>
      <c r="J21" s="314"/>
      <c r="K21" s="314"/>
      <c r="L21" s="314"/>
      <c r="M21" s="314"/>
      <c r="N21" s="317"/>
      <c r="O21" s="373"/>
      <c r="P21" s="205"/>
      <c r="Q21" s="205"/>
      <c r="R21" s="205"/>
      <c r="S21" s="205"/>
    </row>
    <row r="22" spans="1:19" ht="15.65" customHeight="1" x14ac:dyDescent="0.35">
      <c r="A22" s="591" t="s">
        <v>218</v>
      </c>
      <c r="B22" s="360" t="s">
        <v>204</v>
      </c>
      <c r="C22" s="265" t="str">
        <f>IF(Eingaben!C98=0,"",Eingaben!C98)</f>
        <v/>
      </c>
      <c r="D22" s="266" t="str">
        <f>IF(Eingaben!C99=0,"",Eingaben!C99)</f>
        <v/>
      </c>
      <c r="E22" s="267" t="str">
        <f>IF(Eingaben!C100=0,"",Eingaben!C100)</f>
        <v/>
      </c>
      <c r="F22" s="300" t="str">
        <f>Leistungskennzahlen!C24</f>
        <v/>
      </c>
      <c r="G22" s="266" t="str">
        <f>Leistungskennzahlen!D24</f>
        <v/>
      </c>
      <c r="H22" s="299" t="str">
        <f>Leistungskennzahlen!E24</f>
        <v/>
      </c>
      <c r="I22" s="296" t="str">
        <f>Leistungskennzahlen!F24</f>
        <v/>
      </c>
      <c r="J22" s="266" t="str">
        <f>Leistungskennzahlen!G24</f>
        <v/>
      </c>
      <c r="K22" s="268" t="str">
        <f>Leistungskennzahlen!H24</f>
        <v/>
      </c>
      <c r="L22" s="296" t="str">
        <f>Leistungskennzahlen!I24</f>
        <v/>
      </c>
      <c r="M22" s="266" t="str">
        <f>Leistungskennzahlen!J24</f>
        <v/>
      </c>
      <c r="N22" s="299" t="str">
        <f>Leistungskennzahlen!K24</f>
        <v/>
      </c>
      <c r="O22" s="374" t="s">
        <v>198</v>
      </c>
      <c r="P22" s="205"/>
      <c r="Q22" s="205"/>
      <c r="R22" s="205"/>
      <c r="S22" s="205"/>
    </row>
    <row r="23" spans="1:19" ht="15.65" customHeight="1" x14ac:dyDescent="0.35">
      <c r="A23" s="610"/>
      <c r="B23" s="203" t="s">
        <v>208</v>
      </c>
      <c r="C23" s="228" t="str">
        <f>IF(Eingaben!C101=0,"",Eingaben!C101)</f>
        <v/>
      </c>
      <c r="D23" s="216" t="str">
        <f>Eingaben!C102</f>
        <v/>
      </c>
      <c r="E23" s="229" t="str">
        <f>Eingaben!C103</f>
        <v/>
      </c>
      <c r="F23" s="278" t="str">
        <f>Leistungskennzahlen!C25</f>
        <v/>
      </c>
      <c r="G23" s="228" t="str">
        <f>Leistungskennzahlen!D25</f>
        <v/>
      </c>
      <c r="H23" s="218" t="str">
        <f>Leistungskennzahlen!E25</f>
        <v/>
      </c>
      <c r="I23" s="215" t="str">
        <f>Leistungskennzahlen!F25</f>
        <v/>
      </c>
      <c r="J23" s="258" t="str">
        <f>Leistungskennzahlen!G25</f>
        <v/>
      </c>
      <c r="K23" s="217" t="str">
        <f>Leistungskennzahlen!H25</f>
        <v/>
      </c>
      <c r="L23" s="215" t="str">
        <f>Leistungskennzahlen!I25</f>
        <v/>
      </c>
      <c r="M23" s="258" t="str">
        <f>Leistungskennzahlen!J25</f>
        <v/>
      </c>
      <c r="N23" s="217" t="str">
        <f>Leistungskennzahlen!K25</f>
        <v/>
      </c>
      <c r="O23" s="375" t="s">
        <v>198</v>
      </c>
      <c r="P23" s="205"/>
      <c r="Q23" s="205"/>
      <c r="R23" s="205"/>
      <c r="S23" s="205"/>
    </row>
    <row r="24" spans="1:19" ht="15.65" customHeight="1" x14ac:dyDescent="0.35">
      <c r="A24" s="611"/>
      <c r="B24" s="361" t="s">
        <v>180</v>
      </c>
      <c r="C24" s="269" t="str">
        <f>Leistungskennzahlen!C10</f>
        <v/>
      </c>
      <c r="D24" s="270" t="str">
        <f>Leistungskennzahlen!D10</f>
        <v/>
      </c>
      <c r="E24" s="271" t="str">
        <f>Leistungskennzahlen!E10</f>
        <v/>
      </c>
      <c r="F24" s="294" t="str">
        <f>Leistungskennzahlen!C26</f>
        <v/>
      </c>
      <c r="G24" s="298" t="str">
        <f>Leistungskennzahlen!D26</f>
        <v/>
      </c>
      <c r="H24" s="272" t="str">
        <f>Leistungskennzahlen!E26</f>
        <v/>
      </c>
      <c r="I24" s="293" t="str">
        <f>Leistungskennzahlen!F26</f>
        <v/>
      </c>
      <c r="J24" s="298" t="str">
        <f>Leistungskennzahlen!G26</f>
        <v/>
      </c>
      <c r="K24" s="297" t="str">
        <f>Leistungskennzahlen!H26</f>
        <v/>
      </c>
      <c r="L24" s="295" t="str">
        <f>Leistungskennzahlen!I26</f>
        <v/>
      </c>
      <c r="M24" s="294" t="str">
        <f>Leistungskennzahlen!J26</f>
        <v/>
      </c>
      <c r="N24" s="297" t="str">
        <f>Leistungskennzahlen!K26</f>
        <v/>
      </c>
      <c r="O24" s="376" t="s">
        <v>199</v>
      </c>
      <c r="P24" s="205"/>
      <c r="Q24" s="205"/>
      <c r="R24" s="205"/>
      <c r="S24" s="205"/>
    </row>
    <row r="25" spans="1:19" ht="8.25" customHeight="1" x14ac:dyDescent="0.35">
      <c r="A25" s="211"/>
      <c r="B25" s="78"/>
      <c r="C25" s="257"/>
      <c r="D25" s="257"/>
      <c r="E25" s="257"/>
      <c r="F25" s="314"/>
      <c r="G25" s="314"/>
      <c r="H25" s="314"/>
      <c r="I25" s="85"/>
      <c r="J25" s="314"/>
      <c r="K25" s="314"/>
      <c r="L25" s="314"/>
      <c r="M25" s="314"/>
      <c r="N25" s="314"/>
      <c r="O25" s="377"/>
      <c r="P25" s="205"/>
      <c r="Q25" s="205"/>
      <c r="R25" s="205"/>
      <c r="S25" s="205"/>
    </row>
    <row r="26" spans="1:19" ht="15.65" customHeight="1" x14ac:dyDescent="0.35">
      <c r="A26" s="591" t="s">
        <v>196</v>
      </c>
      <c r="B26" s="360" t="s">
        <v>209</v>
      </c>
      <c r="C26" s="255" t="str">
        <f>IF(Leistungskennzahlen!C11=0,"",Leistungskennzahlen!C11)</f>
        <v/>
      </c>
      <c r="D26" s="224" t="str">
        <f>IF(Leistungskennzahlen!D11=0,"",Leistungskennzahlen!D11)</f>
        <v/>
      </c>
      <c r="E26" s="256" t="str">
        <f>IF(Leistungskennzahlen!E11=0,"",Leistungskennzahlen!E11)</f>
        <v/>
      </c>
      <c r="F26" s="301" t="str">
        <f>IF(Leistungskennzahlen!C27=0,"",Leistungskennzahlen!C27)</f>
        <v/>
      </c>
      <c r="G26" s="224" t="str">
        <f>IF(Leistungskennzahlen!D27=0,"",Leistungskennzahlen!D27)</f>
        <v/>
      </c>
      <c r="H26" s="225" t="str">
        <f>IF(Leistungskennzahlen!E27=0,"",Leistungskennzahlen!E27)</f>
        <v/>
      </c>
      <c r="I26" s="304" t="str">
        <f>IF(Leistungskennzahlen!F27=0,"",Leistungskennzahlen!F27)</f>
        <v/>
      </c>
      <c r="J26" s="224" t="str">
        <f>IF(Leistungskennzahlen!G27=0,"",Leistungskennzahlen!G27)</f>
        <v/>
      </c>
      <c r="K26" s="225" t="str">
        <f>IF(Leistungskennzahlen!H27=0,"",Leistungskennzahlen!H27)</f>
        <v/>
      </c>
      <c r="L26" s="305" t="str">
        <f>IF(Leistungskennzahlen!I27=0,"",Leistungskennzahlen!I27)</f>
        <v/>
      </c>
      <c r="M26" s="224" t="str">
        <f>IF(Leistungskennzahlen!J27=0,"",Leistungskennzahlen!J27)</f>
        <v/>
      </c>
      <c r="N26" s="231" t="str">
        <f>IF(Leistungskennzahlen!K27=0,"",Leistungskennzahlen!K27)</f>
        <v/>
      </c>
      <c r="O26" s="378" t="s">
        <v>252</v>
      </c>
      <c r="P26" s="205"/>
      <c r="Q26" s="205"/>
      <c r="R26" s="205"/>
      <c r="S26" s="205"/>
    </row>
    <row r="27" spans="1:19" ht="15.65" customHeight="1" x14ac:dyDescent="0.35">
      <c r="A27" s="610"/>
      <c r="B27" s="203" t="s">
        <v>210</v>
      </c>
      <c r="C27" s="273" t="str">
        <f>Leistungskennzahlen!C12</f>
        <v/>
      </c>
      <c r="D27" s="274" t="str">
        <f>Leistungskennzahlen!D12</f>
        <v/>
      </c>
      <c r="E27" s="275" t="str">
        <f>Leistungskennzahlen!E12</f>
        <v/>
      </c>
      <c r="F27" s="302" t="str">
        <f>Leistungskennzahlen!C28</f>
        <v/>
      </c>
      <c r="G27" s="279" t="str">
        <f>Leistungskennzahlen!D28</f>
        <v/>
      </c>
      <c r="H27" s="280" t="str">
        <f>Leistungskennzahlen!E28</f>
        <v/>
      </c>
      <c r="I27" s="291" t="str">
        <f>Leistungskennzahlen!F28</f>
        <v/>
      </c>
      <c r="J27" s="274" t="str">
        <f>Leistungskennzahlen!G28</f>
        <v/>
      </c>
      <c r="K27" s="264" t="str">
        <f>Leistungskennzahlen!H28</f>
        <v/>
      </c>
      <c r="L27" s="285" t="str">
        <f>Leistungskennzahlen!I28</f>
        <v/>
      </c>
      <c r="M27" s="274" t="str">
        <f>Leistungskennzahlen!J28</f>
        <v/>
      </c>
      <c r="N27" s="280" t="str">
        <f>Leistungskennzahlen!K28</f>
        <v/>
      </c>
      <c r="O27" s="379" t="s">
        <v>198</v>
      </c>
      <c r="P27" s="205"/>
      <c r="Q27" s="205"/>
      <c r="R27" s="205"/>
      <c r="S27" s="205"/>
    </row>
    <row r="28" spans="1:19" ht="15.65" customHeight="1" x14ac:dyDescent="0.35">
      <c r="A28" s="610"/>
      <c r="B28" s="203" t="s">
        <v>211</v>
      </c>
      <c r="C28" s="252" t="str">
        <f>Leistungskennzahlen!C13</f>
        <v/>
      </c>
      <c r="D28" s="220" t="str">
        <f>Leistungskennzahlen!D13</f>
        <v/>
      </c>
      <c r="E28" s="253" t="str">
        <f>Leistungskennzahlen!E13</f>
        <v/>
      </c>
      <c r="F28" s="278" t="str">
        <f>Leistungskennzahlen!C29</f>
        <v/>
      </c>
      <c r="G28" s="216" t="str">
        <f>Leistungskennzahlen!D29</f>
        <v/>
      </c>
      <c r="H28" s="218" t="str">
        <f>Leistungskennzahlen!E29</f>
        <v/>
      </c>
      <c r="I28" s="290" t="str">
        <f>Leistungskennzahlen!F29</f>
        <v/>
      </c>
      <c r="J28" s="216" t="str">
        <f>Leistungskennzahlen!G29</f>
        <v/>
      </c>
      <c r="K28" s="218" t="str">
        <f>Leistungskennzahlen!H29</f>
        <v/>
      </c>
      <c r="L28" s="215" t="str">
        <f>Leistungskennzahlen!I29</f>
        <v/>
      </c>
      <c r="M28" s="258" t="str">
        <f>Leistungskennzahlen!J29</f>
        <v/>
      </c>
      <c r="N28" s="217" t="str">
        <f>Leistungskennzahlen!K29</f>
        <v/>
      </c>
      <c r="O28" s="380" t="s">
        <v>203</v>
      </c>
      <c r="P28" s="205"/>
      <c r="Q28" s="205"/>
      <c r="R28" s="205"/>
      <c r="S28" s="205"/>
    </row>
    <row r="29" spans="1:19" ht="15.65" customHeight="1" x14ac:dyDescent="0.35">
      <c r="A29" s="611"/>
      <c r="B29" s="361" t="s">
        <v>211</v>
      </c>
      <c r="C29" s="269" t="str">
        <f>Leistungskennzahlen!C14</f>
        <v/>
      </c>
      <c r="D29" s="270" t="str">
        <f>Leistungskennzahlen!D14</f>
        <v/>
      </c>
      <c r="E29" s="271" t="str">
        <f>Leistungskennzahlen!E14</f>
        <v/>
      </c>
      <c r="F29" s="303" t="str">
        <f>Leistungskennzahlen!C30</f>
        <v/>
      </c>
      <c r="G29" s="298" t="str">
        <f>Leistungskennzahlen!D30</f>
        <v/>
      </c>
      <c r="H29" s="272" t="str">
        <f>Leistungskennzahlen!E30</f>
        <v/>
      </c>
      <c r="I29" s="295" t="str">
        <f>Leistungskennzahlen!F30</f>
        <v/>
      </c>
      <c r="J29" s="294" t="str">
        <f>Leistungskennzahlen!G30</f>
        <v/>
      </c>
      <c r="K29" s="297" t="str">
        <f>Leistungskennzahlen!H30</f>
        <v/>
      </c>
      <c r="L29" s="293" t="str">
        <f>Leistungskennzahlen!I30</f>
        <v/>
      </c>
      <c r="M29" s="298" t="str">
        <f>Leistungskennzahlen!J30</f>
        <v/>
      </c>
      <c r="N29" s="297" t="str">
        <f>Leistungskennzahlen!K30</f>
        <v/>
      </c>
      <c r="O29" s="381" t="s">
        <v>202</v>
      </c>
      <c r="P29" s="205"/>
      <c r="Q29" s="205"/>
      <c r="R29" s="205"/>
      <c r="S29" s="205"/>
    </row>
    <row r="30" spans="1:19" ht="8.25" customHeight="1" x14ac:dyDescent="0.35">
      <c r="A30" s="211"/>
      <c r="B30" s="78"/>
      <c r="C30" s="210"/>
      <c r="D30" s="210"/>
      <c r="E30" s="210"/>
      <c r="F30" s="88"/>
      <c r="G30" s="315"/>
      <c r="H30" s="315"/>
      <c r="I30" s="315"/>
      <c r="J30" s="315"/>
      <c r="K30" s="315"/>
      <c r="L30" s="315"/>
      <c r="M30" s="315"/>
      <c r="N30" s="315"/>
      <c r="O30" s="377"/>
      <c r="P30" s="205"/>
      <c r="Q30" s="205"/>
      <c r="R30" s="205"/>
      <c r="S30" s="205"/>
    </row>
    <row r="31" spans="1:19" ht="15.65" customHeight="1" x14ac:dyDescent="0.35">
      <c r="A31" s="591" t="s">
        <v>172</v>
      </c>
      <c r="B31" s="594" t="s">
        <v>267</v>
      </c>
      <c r="C31" s="595"/>
      <c r="D31" s="595"/>
      <c r="E31" s="596"/>
      <c r="F31" s="301" t="str">
        <f>IF(Leistungskennzahlen!C33=0,"",Leistungskennzahlen!C33)</f>
        <v/>
      </c>
      <c r="G31" s="224" t="str">
        <f>IF(Leistungskennzahlen!D33=0,"",Leistungskennzahlen!D33)</f>
        <v/>
      </c>
      <c r="H31" s="225" t="str">
        <f>IF(Leistungskennzahlen!E33=0,"",Leistungskennzahlen!E33)</f>
        <v/>
      </c>
      <c r="I31" s="304" t="str">
        <f>IF(Leistungskennzahlen!F33=0,"",Leistungskennzahlen!F33)</f>
        <v/>
      </c>
      <c r="J31" s="224" t="str">
        <f>IF(Leistungskennzahlen!G33=0,"",Leistungskennzahlen!G33)</f>
        <v/>
      </c>
      <c r="K31" s="225" t="str">
        <f>IF(Leistungskennzahlen!H33=0,"",Leistungskennzahlen!H33)</f>
        <v/>
      </c>
      <c r="L31" s="304" t="str">
        <f>IF(Leistungskennzahlen!I33=0,"",Leistungskennzahlen!I33)</f>
        <v/>
      </c>
      <c r="M31" s="224" t="str">
        <f>IF(Leistungskennzahlen!J33=0,"",Leistungskennzahlen!J33)</f>
        <v/>
      </c>
      <c r="N31" s="363" t="str">
        <f>IF(Leistungskennzahlen!K33=0,"",Leistungskennzahlen!K33)</f>
        <v/>
      </c>
      <c r="O31" s="382" t="s">
        <v>198</v>
      </c>
      <c r="P31" s="205"/>
      <c r="Q31" s="205"/>
      <c r="R31" s="205"/>
      <c r="S31" s="205"/>
    </row>
    <row r="32" spans="1:19" ht="15.65" customHeight="1" x14ac:dyDescent="0.35">
      <c r="A32" s="592"/>
      <c r="B32" s="545" t="s">
        <v>215</v>
      </c>
      <c r="C32" s="597"/>
      <c r="D32" s="597"/>
      <c r="E32" s="598"/>
      <c r="F32" s="302" t="str">
        <f>IF(Leistungskennzahlen!C35=0,"",Leistungskennzahlen!C35)</f>
        <v/>
      </c>
      <c r="G32" s="274" t="str">
        <f>IF(Leistungskennzahlen!D35=0,"",Leistungskennzahlen!D35)</f>
        <v/>
      </c>
      <c r="H32" s="264" t="str">
        <f>IF(Leistungskennzahlen!E35=0,"",Leistungskennzahlen!E35)</f>
        <v/>
      </c>
      <c r="I32" s="285" t="str">
        <f>IF(Leistungskennzahlen!F35=0,"",Leistungskennzahlen!F35)</f>
        <v/>
      </c>
      <c r="J32" s="274" t="str">
        <f>IF(Leistungskennzahlen!G35=0,"",Leistungskennzahlen!G35)</f>
        <v/>
      </c>
      <c r="K32" s="264" t="str">
        <f>IF(Leistungskennzahlen!H35=0,"",Leistungskennzahlen!H35)</f>
        <v/>
      </c>
      <c r="L32" s="285" t="str">
        <f>IF(Leistungskennzahlen!I35=0,"",Leistungskennzahlen!I35)</f>
        <v/>
      </c>
      <c r="M32" s="274" t="str">
        <f>IF(Leistungskennzahlen!J35=0,"",Leistungskennzahlen!J35)</f>
        <v/>
      </c>
      <c r="N32" s="280" t="str">
        <f>IF(Leistungskennzahlen!K35=0,"",Leistungskennzahlen!K35)</f>
        <v/>
      </c>
      <c r="O32" s="379" t="s">
        <v>198</v>
      </c>
      <c r="P32" s="205"/>
      <c r="Q32" s="205"/>
      <c r="R32" s="205"/>
      <c r="S32" s="205"/>
    </row>
    <row r="33" spans="1:19" ht="15.65" customHeight="1" x14ac:dyDescent="0.35">
      <c r="A33" s="592"/>
      <c r="B33" s="599" t="s">
        <v>266</v>
      </c>
      <c r="C33" s="599"/>
      <c r="D33" s="599"/>
      <c r="E33" s="605"/>
      <c r="F33" s="306" t="str">
        <f>Leistungskennzahlen!C36</f>
        <v/>
      </c>
      <c r="G33" s="220" t="str">
        <f>Leistungskennzahlen!D36</f>
        <v/>
      </c>
      <c r="H33" s="226" t="str">
        <f>Leistungskennzahlen!E36</f>
        <v/>
      </c>
      <c r="I33" s="219" t="str">
        <f>Leistungskennzahlen!F36</f>
        <v/>
      </c>
      <c r="J33" s="220" t="str">
        <f>Leistungskennzahlen!G36</f>
        <v/>
      </c>
      <c r="K33" s="226" t="str">
        <f>Leistungskennzahlen!H36</f>
        <v/>
      </c>
      <c r="L33" s="219" t="str">
        <f>Leistungskennzahlen!I36</f>
        <v/>
      </c>
      <c r="M33" s="220" t="str">
        <f>Leistungskennzahlen!J36</f>
        <v/>
      </c>
      <c r="N33" s="364" t="str">
        <f>Leistungskennzahlen!K36</f>
        <v/>
      </c>
      <c r="O33" s="382" t="s">
        <v>199</v>
      </c>
      <c r="P33" s="205"/>
      <c r="Q33" s="205"/>
      <c r="R33" s="205"/>
      <c r="S33" s="205"/>
    </row>
    <row r="34" spans="1:19" ht="15.65" customHeight="1" x14ac:dyDescent="0.35">
      <c r="A34" s="592"/>
      <c r="B34" s="599" t="s">
        <v>268</v>
      </c>
      <c r="C34" s="599"/>
      <c r="D34" s="599"/>
      <c r="E34" s="605"/>
      <c r="F34" s="302" t="str">
        <f>IF(Leistungskennzahlen!C34=0,"",Leistungskennzahlen!C34)</f>
        <v/>
      </c>
      <c r="G34" s="274" t="str">
        <f>IF(Leistungskennzahlen!D34=0,"",Leistungskennzahlen!D34)</f>
        <v/>
      </c>
      <c r="H34" s="264" t="str">
        <f>IF(Leistungskennzahlen!E34=0,"",Leistungskennzahlen!E34)</f>
        <v/>
      </c>
      <c r="I34" s="285" t="str">
        <f>IF(Leistungskennzahlen!F34=0,"",Leistungskennzahlen!F34)</f>
        <v/>
      </c>
      <c r="J34" s="274" t="str">
        <f>IF(Leistungskennzahlen!G34=0,"",Leistungskennzahlen!G34)</f>
        <v/>
      </c>
      <c r="K34" s="264" t="str">
        <f>IF(Leistungskennzahlen!H34=0,"",Leistungskennzahlen!H34)</f>
        <v/>
      </c>
      <c r="L34" s="285" t="str">
        <f>IF(Leistungskennzahlen!I34=0,"",Leistungskennzahlen!I34)</f>
        <v/>
      </c>
      <c r="M34" s="274" t="str">
        <f>IF(Leistungskennzahlen!J34=0,"",Leistungskennzahlen!J34)</f>
        <v/>
      </c>
      <c r="N34" s="280" t="str">
        <f>IF(Leistungskennzahlen!K34=0,"",Leistungskennzahlen!K34)</f>
        <v/>
      </c>
      <c r="O34" s="379" t="s">
        <v>252</v>
      </c>
      <c r="P34" s="205"/>
      <c r="Q34" s="205"/>
      <c r="R34" s="205"/>
      <c r="S34" s="205"/>
    </row>
    <row r="35" spans="1:19" ht="15.65" customHeight="1" x14ac:dyDescent="0.35">
      <c r="A35" s="592"/>
      <c r="B35" s="599" t="s">
        <v>269</v>
      </c>
      <c r="C35" s="600"/>
      <c r="D35" s="600"/>
      <c r="E35" s="601"/>
      <c r="F35" s="307" t="str">
        <f>Leistungskennzahlen!C37</f>
        <v/>
      </c>
      <c r="G35" s="309" t="str">
        <f>Leistungskennzahlen!D37</f>
        <v/>
      </c>
      <c r="H35" s="227" t="str">
        <f>Leistungskennzahlen!E37</f>
        <v/>
      </c>
      <c r="I35" s="310" t="str">
        <f>Leistungskennzahlen!F37</f>
        <v/>
      </c>
      <c r="J35" s="309" t="str">
        <f>Leistungskennzahlen!G37</f>
        <v/>
      </c>
      <c r="K35" s="227" t="str">
        <f>Leistungskennzahlen!H37</f>
        <v/>
      </c>
      <c r="L35" s="310" t="str">
        <f>Leistungskennzahlen!I37</f>
        <v/>
      </c>
      <c r="M35" s="309" t="str">
        <f>Leistungskennzahlen!J37</f>
        <v/>
      </c>
      <c r="N35" s="365" t="str">
        <f>Leistungskennzahlen!K37</f>
        <v/>
      </c>
      <c r="O35" s="375" t="s">
        <v>198</v>
      </c>
      <c r="P35" s="205"/>
      <c r="Q35" s="205"/>
      <c r="R35" s="205"/>
      <c r="S35" s="205"/>
    </row>
    <row r="36" spans="1:19" ht="15.65" customHeight="1" x14ac:dyDescent="0.35">
      <c r="A36" s="592"/>
      <c r="B36" s="599" t="s">
        <v>211</v>
      </c>
      <c r="C36" s="600"/>
      <c r="D36" s="600"/>
      <c r="E36" s="601"/>
      <c r="F36" s="308" t="str">
        <f>Leistungskennzahlen!C38</f>
        <v/>
      </c>
      <c r="G36" s="262" t="str">
        <f>Leistungskennzahlen!D38</f>
        <v/>
      </c>
      <c r="H36" s="276" t="str">
        <f>Leistungskennzahlen!E38</f>
        <v/>
      </c>
      <c r="I36" s="311" t="str">
        <f>Leistungskennzahlen!F38</f>
        <v/>
      </c>
      <c r="J36" s="262" t="str">
        <f>Leistungskennzahlen!G38</f>
        <v/>
      </c>
      <c r="K36" s="276" t="str">
        <f>Leistungskennzahlen!H38</f>
        <v/>
      </c>
      <c r="L36" s="311" t="str">
        <f>Leistungskennzahlen!I38</f>
        <v/>
      </c>
      <c r="M36" s="262" t="str">
        <f>Leistungskennzahlen!J38</f>
        <v/>
      </c>
      <c r="N36" s="366" t="str">
        <f>Leistungskennzahlen!K38</f>
        <v/>
      </c>
      <c r="O36" s="379" t="s">
        <v>203</v>
      </c>
      <c r="P36" s="205"/>
      <c r="Q36" s="205"/>
      <c r="R36" s="205"/>
      <c r="S36" s="205"/>
    </row>
    <row r="37" spans="1:19" ht="15.65" customHeight="1" x14ac:dyDescent="0.35">
      <c r="A37" s="592"/>
      <c r="B37" s="599" t="s">
        <v>211</v>
      </c>
      <c r="C37" s="600"/>
      <c r="D37" s="600"/>
      <c r="E37" s="601"/>
      <c r="F37" s="306" t="str">
        <f>Leistungskennzahlen!C39</f>
        <v/>
      </c>
      <c r="G37" s="220" t="str">
        <f>Leistungskennzahlen!D39</f>
        <v/>
      </c>
      <c r="H37" s="226" t="str">
        <f>Leistungskennzahlen!E39</f>
        <v/>
      </c>
      <c r="I37" s="219" t="str">
        <f>Leistungskennzahlen!F39</f>
        <v/>
      </c>
      <c r="J37" s="220" t="str">
        <f>Leistungskennzahlen!G39</f>
        <v/>
      </c>
      <c r="K37" s="226" t="str">
        <f>Leistungskennzahlen!H39</f>
        <v/>
      </c>
      <c r="L37" s="219" t="str">
        <f>Leistungskennzahlen!I39</f>
        <v/>
      </c>
      <c r="M37" s="220" t="str">
        <f>Leistungskennzahlen!J39</f>
        <v/>
      </c>
      <c r="N37" s="364" t="str">
        <f>Leistungskennzahlen!K39</f>
        <v/>
      </c>
      <c r="O37" s="382" t="s">
        <v>202</v>
      </c>
      <c r="P37" s="205"/>
      <c r="Q37" s="205"/>
      <c r="R37" s="205"/>
      <c r="S37" s="205"/>
    </row>
    <row r="38" spans="1:19" ht="15.65" customHeight="1" x14ac:dyDescent="0.35">
      <c r="A38" s="592"/>
      <c r="B38" s="599" t="s">
        <v>212</v>
      </c>
      <c r="C38" s="599"/>
      <c r="D38" s="599"/>
      <c r="E38" s="605"/>
      <c r="F38" s="581" t="str">
        <f>Leistungskennzahlen!C40</f>
        <v/>
      </c>
      <c r="G38" s="569"/>
      <c r="H38" s="569"/>
      <c r="I38" s="569" t="str">
        <f>Leistungskennzahlen!F40</f>
        <v/>
      </c>
      <c r="J38" s="569"/>
      <c r="K38" s="569"/>
      <c r="L38" s="569" t="str">
        <f>Leistungskennzahlen!I40</f>
        <v/>
      </c>
      <c r="M38" s="569"/>
      <c r="N38" s="572"/>
      <c r="O38" s="379" t="s">
        <v>201</v>
      </c>
      <c r="P38" s="205"/>
      <c r="Q38" s="205"/>
      <c r="R38" s="205"/>
      <c r="S38" s="205"/>
    </row>
    <row r="39" spans="1:19" ht="15.65" customHeight="1" x14ac:dyDescent="0.35">
      <c r="A39" s="592"/>
      <c r="B39" s="599" t="s">
        <v>216</v>
      </c>
      <c r="C39" s="600"/>
      <c r="D39" s="600"/>
      <c r="E39" s="601"/>
      <c r="F39" s="583" t="str">
        <f>Leistungskennzahlen!C41</f>
        <v/>
      </c>
      <c r="G39" s="573"/>
      <c r="H39" s="573"/>
      <c r="I39" s="573" t="str">
        <f>Leistungskennzahlen!F41</f>
        <v/>
      </c>
      <c r="J39" s="573"/>
      <c r="K39" s="573"/>
      <c r="L39" s="573" t="str">
        <f>Leistungskennzahlen!I41</f>
        <v/>
      </c>
      <c r="M39" s="573"/>
      <c r="N39" s="574"/>
      <c r="O39" s="380" t="s">
        <v>198</v>
      </c>
      <c r="P39" s="205"/>
      <c r="Q39" s="205"/>
      <c r="R39" s="205"/>
      <c r="S39" s="205"/>
    </row>
    <row r="40" spans="1:19" ht="15.65" customHeight="1" x14ac:dyDescent="0.35">
      <c r="A40" s="592"/>
      <c r="B40" s="599" t="s">
        <v>270</v>
      </c>
      <c r="C40" s="600"/>
      <c r="D40" s="600"/>
      <c r="E40" s="601"/>
      <c r="F40" s="581" t="str">
        <f>Leistungskennzahlen!C42</f>
        <v/>
      </c>
      <c r="G40" s="569"/>
      <c r="H40" s="569"/>
      <c r="I40" s="569" t="str">
        <f>Leistungskennzahlen!F42</f>
        <v/>
      </c>
      <c r="J40" s="569"/>
      <c r="K40" s="569"/>
      <c r="L40" s="569" t="str">
        <f>Leistungskennzahlen!I42</f>
        <v/>
      </c>
      <c r="M40" s="569"/>
      <c r="N40" s="572"/>
      <c r="O40" s="379" t="s">
        <v>200</v>
      </c>
      <c r="P40" s="205"/>
      <c r="Q40" s="205"/>
      <c r="R40" s="205"/>
      <c r="S40" s="205"/>
    </row>
    <row r="41" spans="1:19" ht="15.65" customHeight="1" x14ac:dyDescent="0.35">
      <c r="A41" s="593"/>
      <c r="B41" s="602" t="s">
        <v>213</v>
      </c>
      <c r="C41" s="603"/>
      <c r="D41" s="603"/>
      <c r="E41" s="604"/>
      <c r="F41" s="582" t="str">
        <f>Leistungskennzahlen!C43</f>
        <v/>
      </c>
      <c r="G41" s="570"/>
      <c r="H41" s="570"/>
      <c r="I41" s="570" t="str">
        <f>Leistungskennzahlen!F43</f>
        <v/>
      </c>
      <c r="J41" s="570"/>
      <c r="K41" s="570"/>
      <c r="L41" s="570" t="str">
        <f>Leistungskennzahlen!I43</f>
        <v/>
      </c>
      <c r="M41" s="570"/>
      <c r="N41" s="571"/>
      <c r="O41" s="383" t="s">
        <v>214</v>
      </c>
      <c r="P41" s="205"/>
      <c r="Q41" s="205"/>
      <c r="R41" s="205"/>
      <c r="S41" s="205"/>
    </row>
    <row r="42" spans="1:19" ht="15.65" customHeight="1" x14ac:dyDescent="0.35">
      <c r="A42" s="205"/>
      <c r="B42" s="205"/>
      <c r="C42" s="205"/>
      <c r="D42" s="205"/>
      <c r="E42" s="205"/>
      <c r="F42" s="205"/>
      <c r="G42" s="205"/>
      <c r="H42" s="205"/>
      <c r="I42" s="205"/>
      <c r="J42" s="205"/>
      <c r="K42" s="205"/>
      <c r="L42" s="205"/>
      <c r="M42" s="205"/>
      <c r="N42" s="205"/>
      <c r="O42" s="316"/>
      <c r="P42" s="205"/>
      <c r="Q42" s="205"/>
      <c r="R42" s="205"/>
      <c r="S42" s="205"/>
    </row>
    <row r="43" spans="1:19" ht="15.65" customHeight="1" x14ac:dyDescent="0.35">
      <c r="A43" s="195" t="s">
        <v>174</v>
      </c>
      <c r="B43" s="196"/>
      <c r="C43" s="196"/>
      <c r="D43" s="196"/>
      <c r="E43" s="196"/>
      <c r="F43" s="196"/>
      <c r="G43" s="214"/>
      <c r="H43" s="213"/>
      <c r="I43" s="213"/>
      <c r="J43" s="213"/>
      <c r="K43" s="213"/>
      <c r="L43" s="205"/>
      <c r="M43" s="205"/>
      <c r="N43" s="205"/>
      <c r="O43" s="205"/>
      <c r="P43" s="205"/>
      <c r="Q43" s="205"/>
      <c r="R43" s="205"/>
      <c r="S43" s="205"/>
    </row>
    <row r="44" spans="1:19" ht="15.65" customHeight="1" x14ac:dyDescent="0.35">
      <c r="A44" s="182" t="s">
        <v>166</v>
      </c>
      <c r="B44" s="79"/>
      <c r="C44" s="183"/>
      <c r="D44" s="577" t="s">
        <v>167</v>
      </c>
      <c r="E44" s="578"/>
      <c r="F44" s="578"/>
      <c r="G44" s="578"/>
      <c r="H44" s="578"/>
      <c r="I44" s="578"/>
      <c r="J44" s="578"/>
      <c r="K44" s="579"/>
      <c r="L44" s="205"/>
      <c r="M44" s="205"/>
      <c r="N44" s="205"/>
      <c r="O44" s="205"/>
      <c r="P44" s="205"/>
      <c r="Q44" s="205"/>
      <c r="R44" s="205"/>
      <c r="S44" s="205"/>
    </row>
    <row r="45" spans="1:19" ht="15.65" customHeight="1" x14ac:dyDescent="0.35">
      <c r="A45" s="528"/>
      <c r="B45" s="529"/>
      <c r="C45" s="529"/>
      <c r="D45" s="532"/>
      <c r="E45" s="533"/>
      <c r="F45" s="533"/>
      <c r="G45" s="533"/>
      <c r="H45" s="533"/>
      <c r="I45" s="533"/>
      <c r="J45" s="533"/>
      <c r="K45" s="534"/>
      <c r="L45" s="205"/>
      <c r="M45" s="205"/>
      <c r="N45" s="205"/>
      <c r="O45" s="205"/>
      <c r="P45" s="205"/>
      <c r="Q45" s="205"/>
      <c r="R45" s="205"/>
      <c r="S45" s="205"/>
    </row>
    <row r="46" spans="1:19" ht="15.65" customHeight="1" x14ac:dyDescent="0.35">
      <c r="A46" s="530"/>
      <c r="B46" s="531"/>
      <c r="C46" s="531"/>
      <c r="D46" s="535"/>
      <c r="E46" s="536"/>
      <c r="F46" s="536"/>
      <c r="G46" s="536"/>
      <c r="H46" s="536"/>
      <c r="I46" s="536"/>
      <c r="J46" s="536"/>
      <c r="K46" s="537"/>
      <c r="L46" s="205"/>
      <c r="M46" s="205"/>
      <c r="N46" s="205"/>
      <c r="O46" s="205"/>
      <c r="P46" s="205"/>
      <c r="Q46" s="205"/>
      <c r="R46" s="205"/>
      <c r="S46" s="205"/>
    </row>
    <row r="47" spans="1:19" ht="15.65" customHeight="1" x14ac:dyDescent="0.35">
      <c r="A47" s="205"/>
      <c r="B47" s="205"/>
      <c r="C47" s="205"/>
      <c r="D47" s="205"/>
      <c r="E47" s="205"/>
      <c r="F47" s="205"/>
      <c r="G47" s="205"/>
      <c r="H47" s="205"/>
      <c r="I47" s="205"/>
      <c r="J47" s="205"/>
      <c r="K47" s="205"/>
      <c r="L47" s="205"/>
      <c r="M47" s="205"/>
      <c r="N47" s="205"/>
      <c r="O47" s="205"/>
      <c r="P47" s="205"/>
      <c r="Q47" s="205"/>
      <c r="R47" s="205"/>
      <c r="S47" s="205"/>
    </row>
    <row r="48" spans="1:19" ht="15.65" customHeight="1" x14ac:dyDescent="0.25"/>
    <row r="49" ht="15.65" customHeight="1" x14ac:dyDescent="0.25"/>
    <row r="50" ht="15.65" customHeight="1" x14ac:dyDescent="0.25"/>
    <row r="51" ht="15.65" customHeight="1" x14ac:dyDescent="0.25"/>
    <row r="52" ht="15.65" customHeight="1" x14ac:dyDescent="0.25"/>
    <row r="53" ht="15.65" customHeight="1" x14ac:dyDescent="0.25"/>
    <row r="54" ht="15.65" customHeight="1" x14ac:dyDescent="0.25"/>
    <row r="55" ht="15.65" customHeight="1" x14ac:dyDescent="0.25"/>
    <row r="56" ht="15.65" customHeight="1" x14ac:dyDescent="0.25"/>
    <row r="57" ht="15.65" customHeight="1" x14ac:dyDescent="0.25"/>
    <row r="58" ht="15.65" customHeight="1" x14ac:dyDescent="0.25"/>
    <row r="59" ht="15.65" customHeight="1" x14ac:dyDescent="0.25"/>
    <row r="60" ht="15.65" customHeight="1" x14ac:dyDescent="0.25"/>
    <row r="61" ht="15.65" customHeight="1" x14ac:dyDescent="0.25"/>
    <row r="62" ht="15.65" customHeight="1" x14ac:dyDescent="0.25"/>
    <row r="63" ht="15.65" customHeight="1" x14ac:dyDescent="0.25"/>
    <row r="64" ht="15.65" customHeight="1" x14ac:dyDescent="0.25"/>
    <row r="65" ht="15.65" customHeight="1" x14ac:dyDescent="0.25"/>
    <row r="66" ht="15.65" customHeight="1" x14ac:dyDescent="0.25"/>
    <row r="67" ht="15.65" customHeight="1" x14ac:dyDescent="0.25"/>
    <row r="68" ht="15.65" customHeight="1" x14ac:dyDescent="0.25"/>
    <row r="69" ht="15.65" customHeight="1" x14ac:dyDescent="0.25"/>
    <row r="70" ht="15.65" customHeight="1" x14ac:dyDescent="0.25"/>
    <row r="71" ht="15.65" customHeight="1" x14ac:dyDescent="0.25"/>
    <row r="72" ht="15.65" customHeight="1" x14ac:dyDescent="0.25"/>
    <row r="73" ht="8.25" customHeight="1" x14ac:dyDescent="0.25"/>
    <row r="74" ht="15.65" customHeight="1" x14ac:dyDescent="0.25"/>
    <row r="75" ht="15.65" customHeight="1" x14ac:dyDescent="0.25"/>
    <row r="76" ht="15.65" customHeight="1" x14ac:dyDescent="0.25"/>
    <row r="77" ht="15.65" customHeight="1" x14ac:dyDescent="0.25"/>
    <row r="78" ht="15.65" customHeight="1" x14ac:dyDescent="0.25"/>
    <row r="79" ht="15.65" customHeight="1" x14ac:dyDescent="0.25"/>
    <row r="80" ht="15.65" customHeight="1" x14ac:dyDescent="0.25"/>
    <row r="81" ht="15.65" customHeight="1" x14ac:dyDescent="0.25"/>
  </sheetData>
  <sheetProtection sheet="1" selectLockedCells="1"/>
  <mergeCells count="46">
    <mergeCell ref="A12:C12"/>
    <mergeCell ref="H11:K12"/>
    <mergeCell ref="A17:A20"/>
    <mergeCell ref="A22:A24"/>
    <mergeCell ref="A26:A29"/>
    <mergeCell ref="D11:G12"/>
    <mergeCell ref="H6:K6"/>
    <mergeCell ref="H7:K7"/>
    <mergeCell ref="H8:K8"/>
    <mergeCell ref="H9:K9"/>
    <mergeCell ref="A31:A41"/>
    <mergeCell ref="B31:E31"/>
    <mergeCell ref="B32:E32"/>
    <mergeCell ref="B39:E39"/>
    <mergeCell ref="B40:E40"/>
    <mergeCell ref="B41:E41"/>
    <mergeCell ref="B33:E33"/>
    <mergeCell ref="B34:E34"/>
    <mergeCell ref="B35:E35"/>
    <mergeCell ref="B36:E36"/>
    <mergeCell ref="B37:E37"/>
    <mergeCell ref="B38:E38"/>
    <mergeCell ref="D45:K46"/>
    <mergeCell ref="D44:K44"/>
    <mergeCell ref="J3:K3"/>
    <mergeCell ref="A45:C46"/>
    <mergeCell ref="F38:H38"/>
    <mergeCell ref="F41:H41"/>
    <mergeCell ref="F40:H40"/>
    <mergeCell ref="F39:H39"/>
    <mergeCell ref="I41:K41"/>
    <mergeCell ref="I40:K40"/>
    <mergeCell ref="I39:K39"/>
    <mergeCell ref="D6:G6"/>
    <mergeCell ref="D7:G7"/>
    <mergeCell ref="D8:G8"/>
    <mergeCell ref="D9:G9"/>
    <mergeCell ref="H5:K5"/>
    <mergeCell ref="T16:V16"/>
    <mergeCell ref="D10:G10"/>
    <mergeCell ref="I38:K38"/>
    <mergeCell ref="L41:N41"/>
    <mergeCell ref="L40:N40"/>
    <mergeCell ref="L39:N39"/>
    <mergeCell ref="L38:N38"/>
    <mergeCell ref="H10:K10"/>
  </mergeCells>
  <conditionalFormatting sqref="A43:F43 A44:D44 A45">
    <cfRule type="expression" dxfId="6" priority="2">
      <formula>A43=0</formula>
    </cfRule>
  </conditionalFormatting>
  <conditionalFormatting sqref="A3:J3 A4:F4 A5:D11 H5:H11 A12">
    <cfRule type="expression" dxfId="5" priority="7">
      <formula>A3=0</formula>
    </cfRule>
  </conditionalFormatting>
  <conditionalFormatting sqref="T16">
    <cfRule type="expression" dxfId="4" priority="1">
      <formula>T16=0</formula>
    </cfRule>
  </conditionalFormatting>
  <printOptions horizontalCentered="1" verticalCentered="1"/>
  <pageMargins left="0.70866141732283461" right="0.70866141732283461" top="0.78740157480314965" bottom="0.78740157480314965" header="0.31496062992125984" footer="0.31496062992125984"/>
  <pageSetup paperSize="9" scale="64" orientation="landscape" r:id="rId1"/>
  <headerFooter alignWithMargins="0">
    <oddHeader>&amp;L&amp;"Arial,Fett"&amp;12&amp;G</oddHeader>
    <oddFooter xml:space="preserve">&amp;L&amp;"Arial,Standard"&amp;10&amp;K000000Revision xx.xx.2026
&amp;F, &amp;A&amp;R&amp;"Arial,Standard"&amp;10Druckdatum:  &amp;D
</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95FF7-0113-4F49-8DD1-EE680DA0CD43}">
  <sheetPr>
    <pageSetUpPr fitToPage="1"/>
  </sheetPr>
  <dimension ref="A1:M66"/>
  <sheetViews>
    <sheetView view="pageLayout" zoomScale="85" zoomScaleNormal="100" zoomScaleSheetLayoutView="100" zoomScalePageLayoutView="85" workbookViewId="0">
      <selection activeCell="E11" sqref="E11:F12"/>
    </sheetView>
  </sheetViews>
  <sheetFormatPr baseColWidth="10" defaultColWidth="10.81640625" defaultRowHeight="14" x14ac:dyDescent="0.25"/>
  <cols>
    <col min="1" max="1" width="16.81640625" style="70" customWidth="1"/>
    <col min="2" max="2" width="23.453125" style="70" customWidth="1"/>
    <col min="3" max="6" width="26.54296875" style="70" customWidth="1"/>
    <col min="7" max="16384" width="10.81640625" style="69"/>
  </cols>
  <sheetData>
    <row r="1" spans="1:13" ht="23" x14ac:dyDescent="0.5">
      <c r="A1" s="11" t="s">
        <v>238</v>
      </c>
      <c r="B1" s="11"/>
      <c r="C1" s="11"/>
      <c r="D1" s="77"/>
      <c r="E1" s="11"/>
      <c r="F1" s="394" t="s">
        <v>239</v>
      </c>
    </row>
    <row r="2" spans="1:13" ht="8.25" customHeight="1" x14ac:dyDescent="0.5">
      <c r="A2" s="93"/>
      <c r="B2" s="93"/>
      <c r="C2" s="93"/>
      <c r="D2" s="94"/>
      <c r="E2" s="93"/>
      <c r="F2" s="94"/>
    </row>
    <row r="3" spans="1:13" ht="15.65" customHeight="1" x14ac:dyDescent="0.3">
      <c r="A3" s="78" t="s">
        <v>9</v>
      </c>
      <c r="B3" s="79">
        <f>Eingaben!C7</f>
        <v>0</v>
      </c>
      <c r="C3" s="78" t="s">
        <v>177</v>
      </c>
      <c r="D3" s="86">
        <f>Eingaben!C8</f>
        <v>0</v>
      </c>
      <c r="E3" s="78" t="s">
        <v>166</v>
      </c>
      <c r="F3" s="395">
        <f>Eingaben!C6</f>
        <v>0</v>
      </c>
      <c r="G3" s="80"/>
      <c r="H3" s="71"/>
      <c r="I3" s="71"/>
      <c r="J3" s="71"/>
    </row>
    <row r="4" spans="1:13" ht="15.65" customHeight="1" x14ac:dyDescent="0.3">
      <c r="A4" s="81"/>
      <c r="B4" s="78"/>
      <c r="C4" s="78"/>
      <c r="D4" s="82"/>
      <c r="E4" s="78"/>
      <c r="F4" s="78"/>
      <c r="G4" s="80"/>
      <c r="H4" s="71"/>
      <c r="I4" s="71"/>
      <c r="J4" s="71"/>
    </row>
    <row r="5" spans="1:13" ht="15.65" customHeight="1" x14ac:dyDescent="0.25">
      <c r="A5" s="171" t="s">
        <v>2</v>
      </c>
      <c r="B5" s="390"/>
      <c r="C5" s="391"/>
      <c r="D5" s="171" t="s">
        <v>7</v>
      </c>
      <c r="E5" s="185"/>
      <c r="F5" s="186"/>
    </row>
    <row r="6" spans="1:13" ht="15.65" customHeight="1" x14ac:dyDescent="0.25">
      <c r="A6" s="417" t="s">
        <v>4</v>
      </c>
      <c r="B6" s="533">
        <f>Eingaben!C11</f>
        <v>0</v>
      </c>
      <c r="C6" s="534"/>
      <c r="D6" s="241" t="s">
        <v>217</v>
      </c>
      <c r="E6" s="532">
        <f>Eingaben!C19</f>
        <v>0</v>
      </c>
      <c r="F6" s="534"/>
    </row>
    <row r="7" spans="1:13" ht="15.65" customHeight="1" x14ac:dyDescent="0.25">
      <c r="A7" s="143" t="s">
        <v>3</v>
      </c>
      <c r="B7" s="617">
        <f>Eingaben!C12</f>
        <v>0</v>
      </c>
      <c r="C7" s="590"/>
      <c r="D7" s="241" t="s">
        <v>3</v>
      </c>
      <c r="E7" s="617">
        <f>Eingaben!C20</f>
        <v>0</v>
      </c>
      <c r="F7" s="590"/>
    </row>
    <row r="8" spans="1:13" ht="15.65" customHeight="1" x14ac:dyDescent="0.25">
      <c r="A8" s="143" t="s">
        <v>5</v>
      </c>
      <c r="B8" s="617">
        <f>Eingaben!C13</f>
        <v>0</v>
      </c>
      <c r="C8" s="590"/>
      <c r="D8" s="241" t="s">
        <v>11</v>
      </c>
      <c r="E8" s="617">
        <f>Eingaben!C21</f>
        <v>0</v>
      </c>
      <c r="F8" s="590"/>
      <c r="G8" s="79"/>
      <c r="H8" s="79"/>
    </row>
    <row r="9" spans="1:13" ht="15.65" customHeight="1" x14ac:dyDescent="0.25">
      <c r="A9" s="143" t="s">
        <v>176</v>
      </c>
      <c r="B9" s="617">
        <f>Eingaben!C14</f>
        <v>0</v>
      </c>
      <c r="C9" s="590"/>
      <c r="D9" s="241" t="s">
        <v>176</v>
      </c>
      <c r="E9" s="617">
        <f>Eingaben!C22</f>
        <v>0</v>
      </c>
      <c r="F9" s="590"/>
    </row>
    <row r="10" spans="1:13" ht="15.65" customHeight="1" x14ac:dyDescent="0.25">
      <c r="A10" s="143" t="s">
        <v>157</v>
      </c>
      <c r="B10" s="617">
        <f>Eingaben!C15</f>
        <v>0</v>
      </c>
      <c r="C10" s="590"/>
      <c r="D10" s="361" t="s">
        <v>221</v>
      </c>
      <c r="E10" s="617">
        <f>Eingaben!C23</f>
        <v>0</v>
      </c>
      <c r="F10" s="590"/>
    </row>
    <row r="11" spans="1:13" ht="15.65" customHeight="1" x14ac:dyDescent="0.25">
      <c r="A11" s="159" t="s">
        <v>3</v>
      </c>
      <c r="B11" s="617">
        <f>Eingaben!C16</f>
        <v>0</v>
      </c>
      <c r="C11" s="590"/>
      <c r="D11" s="622" t="s">
        <v>188</v>
      </c>
      <c r="E11" s="607"/>
      <c r="F11" s="608"/>
      <c r="L11" s="533"/>
      <c r="M11" s="533"/>
    </row>
    <row r="12" spans="1:13" ht="15.65" customHeight="1" x14ac:dyDescent="0.25">
      <c r="A12" s="623"/>
      <c r="B12" s="624"/>
      <c r="C12" s="624"/>
      <c r="D12" s="559"/>
      <c r="E12" s="609"/>
      <c r="F12" s="563"/>
    </row>
    <row r="13" spans="1:13" ht="8.25" customHeight="1" x14ac:dyDescent="0.25">
      <c r="A13" s="420"/>
      <c r="B13" s="83"/>
      <c r="C13" s="83"/>
      <c r="D13" s="74"/>
      <c r="E13" s="74"/>
      <c r="F13" s="392"/>
    </row>
    <row r="14" spans="1:13" ht="15.65" customHeight="1" x14ac:dyDescent="0.25">
      <c r="A14" s="330" t="s">
        <v>249</v>
      </c>
      <c r="B14" s="396"/>
      <c r="C14" s="396"/>
      <c r="D14" s="397"/>
      <c r="E14" s="396"/>
      <c r="F14" s="421"/>
    </row>
    <row r="15" spans="1:13" ht="15.65" customHeight="1" x14ac:dyDescent="0.25">
      <c r="A15" s="619" t="s">
        <v>251</v>
      </c>
      <c r="B15" s="620"/>
      <c r="C15" s="620"/>
      <c r="D15" s="620"/>
      <c r="E15" s="620"/>
      <c r="F15" s="621"/>
    </row>
    <row r="16" spans="1:13" ht="15.65" customHeight="1" x14ac:dyDescent="0.25">
      <c r="A16" s="619"/>
      <c r="B16" s="620"/>
      <c r="C16" s="620"/>
      <c r="D16" s="620"/>
      <c r="E16" s="620"/>
      <c r="F16" s="621"/>
    </row>
    <row r="17" spans="1:6" ht="8.25" customHeight="1" x14ac:dyDescent="0.25">
      <c r="A17" s="143"/>
      <c r="B17" s="97"/>
      <c r="C17" s="97"/>
      <c r="D17" s="97"/>
      <c r="E17" s="97"/>
      <c r="F17" s="144"/>
    </row>
    <row r="18" spans="1:6" ht="15.65" customHeight="1" x14ac:dyDescent="0.25">
      <c r="A18" s="330" t="s">
        <v>273</v>
      </c>
      <c r="B18" s="324"/>
      <c r="C18" s="325"/>
      <c r="D18" s="325"/>
      <c r="E18" s="325"/>
      <c r="F18" s="326"/>
    </row>
    <row r="19" spans="1:6" ht="8.25" customHeight="1" x14ac:dyDescent="0.25">
      <c r="A19" s="143"/>
      <c r="B19" s="78"/>
      <c r="C19" s="398"/>
      <c r="D19" s="398"/>
      <c r="E19" s="398"/>
      <c r="F19" s="422"/>
    </row>
    <row r="20" spans="1:6" ht="15.5" x14ac:dyDescent="0.25">
      <c r="A20" s="141" t="s">
        <v>294</v>
      </c>
      <c r="B20" s="130"/>
      <c r="C20" s="430" t="str">
        <f>Leistungskennzahlen!I23</f>
        <v/>
      </c>
      <c r="D20" s="431"/>
      <c r="E20" s="553"/>
      <c r="F20" s="618"/>
    </row>
    <row r="21" spans="1:6" ht="8.25" customHeight="1" x14ac:dyDescent="0.25">
      <c r="A21" s="143"/>
      <c r="B21" s="418"/>
      <c r="C21" s="414"/>
      <c r="D21" s="414"/>
      <c r="E21" s="399"/>
      <c r="F21" s="146"/>
    </row>
    <row r="22" spans="1:6" ht="15.65" customHeight="1" x14ac:dyDescent="0.25">
      <c r="A22" s="141" t="s">
        <v>240</v>
      </c>
      <c r="B22" s="130"/>
      <c r="C22" s="433">
        <f>Leistungskennzahlen!I20</f>
        <v>75</v>
      </c>
      <c r="D22" s="438"/>
      <c r="E22" s="108"/>
      <c r="F22" s="145"/>
    </row>
    <row r="23" spans="1:6" ht="15.65" customHeight="1" x14ac:dyDescent="0.25">
      <c r="A23" s="142" t="s">
        <v>241</v>
      </c>
      <c r="B23" s="441"/>
      <c r="C23" s="442" t="str">
        <f>Leistungskennzahlen!I21</f>
        <v/>
      </c>
      <c r="D23" s="443"/>
      <c r="E23" s="444"/>
      <c r="F23" s="179"/>
    </row>
    <row r="24" spans="1:6" ht="15.65" customHeight="1" x14ac:dyDescent="0.25">
      <c r="A24" s="142" t="s">
        <v>242</v>
      </c>
      <c r="B24" s="128"/>
      <c r="C24" s="445">
        <f>Leistungskennzahlen!I22</f>
        <v>159</v>
      </c>
      <c r="D24" s="446"/>
      <c r="E24" s="388"/>
      <c r="F24" s="389"/>
    </row>
    <row r="25" spans="1:6" ht="8.25" customHeight="1" x14ac:dyDescent="0.25">
      <c r="A25" s="143"/>
      <c r="B25" s="124"/>
      <c r="C25" s="402"/>
      <c r="D25" s="402"/>
      <c r="E25" s="338"/>
      <c r="F25" s="319"/>
    </row>
    <row r="26" spans="1:6" ht="15.65" customHeight="1" x14ac:dyDescent="0.25">
      <c r="A26" s="141" t="s">
        <v>243</v>
      </c>
      <c r="B26" s="125"/>
      <c r="C26" s="432">
        <v>15</v>
      </c>
      <c r="D26" s="181"/>
      <c r="E26" s="99"/>
      <c r="F26" s="149"/>
    </row>
    <row r="27" spans="1:6" ht="15.65" customHeight="1" x14ac:dyDescent="0.25">
      <c r="A27" s="142" t="s">
        <v>244</v>
      </c>
      <c r="B27" s="386"/>
      <c r="C27" s="467" t="str">
        <f>'Datenblatt 2'!L26</f>
        <v/>
      </c>
      <c r="D27" s="452" t="str">
        <f>IF(C27&gt;5,"Die maximal zulässige Grädigkeit von 5°C wird überschritten","")</f>
        <v>Die maximal zulässige Grädigkeit von 5°C wird überschritten</v>
      </c>
      <c r="E27" s="453"/>
      <c r="F27" s="454"/>
    </row>
    <row r="28" spans="1:6" ht="8.25" customHeight="1" x14ac:dyDescent="0.25">
      <c r="A28" s="143"/>
      <c r="B28" s="419"/>
      <c r="C28" s="413"/>
      <c r="D28" s="402"/>
      <c r="E28" s="400"/>
      <c r="F28" s="423"/>
    </row>
    <row r="29" spans="1:6" ht="15.65" customHeight="1" x14ac:dyDescent="0.25">
      <c r="A29" s="143" t="s">
        <v>245</v>
      </c>
      <c r="B29" s="156"/>
      <c r="C29" s="416" t="str">
        <f>Leistungskennzahlen!I24</f>
        <v/>
      </c>
      <c r="D29" s="402"/>
      <c r="E29" s="401"/>
      <c r="F29" s="424"/>
    </row>
    <row r="30" spans="1:6" ht="15.65" customHeight="1" x14ac:dyDescent="0.25">
      <c r="A30" s="142" t="s">
        <v>246</v>
      </c>
      <c r="B30" s="127"/>
      <c r="C30" s="442" t="str">
        <f>Leistungskennzahlen!I25</f>
        <v/>
      </c>
      <c r="D30" s="447"/>
      <c r="E30" s="113"/>
      <c r="F30" s="448"/>
    </row>
    <row r="31" spans="1:6" ht="15.65" customHeight="1" x14ac:dyDescent="0.25">
      <c r="A31" s="142" t="s">
        <v>247</v>
      </c>
      <c r="B31" s="128"/>
      <c r="C31" s="445" t="str">
        <f>Leistungskennzahlen!I26</f>
        <v/>
      </c>
      <c r="D31" s="449"/>
      <c r="E31" s="450"/>
      <c r="F31" s="451"/>
    </row>
    <row r="32" spans="1:6" ht="8.25" customHeight="1" x14ac:dyDescent="0.25">
      <c r="A32" s="143"/>
      <c r="B32" s="124"/>
      <c r="C32" s="413"/>
      <c r="D32" s="402"/>
      <c r="E32" s="107"/>
      <c r="F32" s="154"/>
    </row>
    <row r="33" spans="1:6" ht="15.65" customHeight="1" x14ac:dyDescent="0.25">
      <c r="A33" s="141" t="s">
        <v>187</v>
      </c>
      <c r="B33" s="125"/>
      <c r="C33" s="436" t="str">
        <f>Leistungskennzahlen!I28</f>
        <v/>
      </c>
      <c r="D33" s="434"/>
      <c r="E33" s="437"/>
      <c r="F33" s="176"/>
    </row>
    <row r="34" spans="1:6" ht="15.65" customHeight="1" x14ac:dyDescent="0.25">
      <c r="A34" s="142" t="s">
        <v>248</v>
      </c>
      <c r="B34" s="128"/>
      <c r="C34" s="455" t="str">
        <f>Leistungskennzahlen!I29</f>
        <v/>
      </c>
      <c r="D34" s="447"/>
      <c r="E34" s="456"/>
      <c r="F34" s="457"/>
    </row>
    <row r="35" spans="1:6" ht="15.65" customHeight="1" x14ac:dyDescent="0.25">
      <c r="A35" s="425"/>
      <c r="B35" s="78"/>
      <c r="C35" s="413"/>
      <c r="D35" s="415"/>
      <c r="E35" s="78"/>
      <c r="F35" s="426"/>
    </row>
    <row r="36" spans="1:6" ht="15.65" customHeight="1" x14ac:dyDescent="0.25">
      <c r="A36" s="330" t="s">
        <v>250</v>
      </c>
      <c r="B36" s="324"/>
      <c r="C36" s="325"/>
      <c r="D36" s="325"/>
      <c r="E36" s="325"/>
      <c r="F36" s="326"/>
    </row>
    <row r="37" spans="1:6" ht="8.25" customHeight="1" x14ac:dyDescent="0.25">
      <c r="A37" s="143"/>
      <c r="B37" s="78"/>
      <c r="C37" s="398"/>
      <c r="D37" s="398"/>
      <c r="E37" s="398"/>
      <c r="F37" s="422"/>
    </row>
    <row r="38" spans="1:6" ht="15.5" x14ac:dyDescent="0.25">
      <c r="A38" s="141" t="s">
        <v>294</v>
      </c>
      <c r="B38" s="130"/>
      <c r="C38" s="430">
        <f>Leistungskennzahlen!C8</f>
        <v>10.001099999999999</v>
      </c>
      <c r="D38" s="431"/>
      <c r="E38" s="553"/>
      <c r="F38" s="618"/>
    </row>
    <row r="39" spans="1:6" ht="8.25" customHeight="1" x14ac:dyDescent="0.25">
      <c r="A39" s="143"/>
      <c r="B39" s="418"/>
      <c r="C39" s="414"/>
      <c r="D39" s="414"/>
      <c r="E39" s="399"/>
      <c r="F39" s="146"/>
    </row>
    <row r="40" spans="1:6" ht="15.65" customHeight="1" x14ac:dyDescent="0.25">
      <c r="A40" s="141" t="s">
        <v>240</v>
      </c>
      <c r="B40" s="130"/>
      <c r="C40" s="433">
        <f>Eingaben!C44</f>
        <v>115</v>
      </c>
      <c r="D40" s="438"/>
      <c r="E40" s="108"/>
      <c r="F40" s="145"/>
    </row>
    <row r="41" spans="1:6" ht="15.65" customHeight="1" x14ac:dyDescent="0.25">
      <c r="A41" s="141" t="s">
        <v>241</v>
      </c>
      <c r="B41" s="130"/>
      <c r="C41" s="433">
        <f>Eingaben!C47</f>
        <v>0</v>
      </c>
      <c r="D41" s="438"/>
      <c r="E41" s="108"/>
      <c r="F41" s="145"/>
    </row>
    <row r="42" spans="1:6" ht="15.65" customHeight="1" x14ac:dyDescent="0.25">
      <c r="A42" s="141" t="s">
        <v>242</v>
      </c>
      <c r="B42" s="125"/>
      <c r="C42" s="439">
        <f>Leistungskennzahlen!C9</f>
        <v>159</v>
      </c>
      <c r="D42" s="440"/>
      <c r="E42" s="387"/>
      <c r="F42" s="148"/>
    </row>
    <row r="43" spans="1:6" ht="8.25" customHeight="1" x14ac:dyDescent="0.25">
      <c r="A43" s="143"/>
      <c r="B43" s="124"/>
      <c r="C43" s="402"/>
      <c r="D43" s="402"/>
      <c r="E43" s="338"/>
      <c r="F43" s="319"/>
    </row>
    <row r="44" spans="1:6" ht="15.65" customHeight="1" x14ac:dyDescent="0.25">
      <c r="A44" s="141" t="s">
        <v>243</v>
      </c>
      <c r="B44" s="125"/>
      <c r="C44" s="432">
        <v>15</v>
      </c>
      <c r="D44" s="181"/>
      <c r="E44" s="99"/>
      <c r="F44" s="149"/>
    </row>
    <row r="45" spans="1:6" ht="15.65" customHeight="1" x14ac:dyDescent="0.25">
      <c r="A45" s="141" t="s">
        <v>244</v>
      </c>
      <c r="B45" s="129"/>
      <c r="C45" s="468">
        <f>Leistungskennzahlen!C11</f>
        <v>0</v>
      </c>
      <c r="D45" s="458" t="str">
        <f>IF(C45&gt;5,"Die maximal zulässige Grädigkeit von 5°C wird überschritten","")</f>
        <v/>
      </c>
      <c r="E45" s="459"/>
      <c r="F45" s="151"/>
    </row>
    <row r="46" spans="1:6" ht="8.25" customHeight="1" x14ac:dyDescent="0.25">
      <c r="A46" s="143"/>
      <c r="B46" s="419"/>
      <c r="C46" s="413"/>
      <c r="D46" s="402"/>
      <c r="E46" s="400"/>
      <c r="F46" s="423"/>
    </row>
    <row r="47" spans="1:6" ht="15.65" customHeight="1" x14ac:dyDescent="0.25">
      <c r="A47" s="141" t="s">
        <v>245</v>
      </c>
      <c r="B47" s="123"/>
      <c r="C47" s="433">
        <f>Eingaben!C98</f>
        <v>0</v>
      </c>
      <c r="D47" s="434"/>
      <c r="E47" s="435"/>
      <c r="F47" s="152"/>
    </row>
    <row r="48" spans="1:6" ht="15.65" customHeight="1" x14ac:dyDescent="0.25">
      <c r="A48" s="141" t="s">
        <v>246</v>
      </c>
      <c r="B48" s="123"/>
      <c r="C48" s="433">
        <f>Eingaben!C101</f>
        <v>0</v>
      </c>
      <c r="D48" s="434"/>
      <c r="E48" s="460"/>
      <c r="F48" s="153"/>
    </row>
    <row r="49" spans="1:6" ht="15.65" customHeight="1" x14ac:dyDescent="0.25">
      <c r="A49" s="141" t="s">
        <v>247</v>
      </c>
      <c r="B49" s="125"/>
      <c r="C49" s="439" t="str">
        <f>Leistungskennzahlen!C10</f>
        <v/>
      </c>
      <c r="D49" s="461"/>
      <c r="E49" s="462"/>
      <c r="F49" s="463"/>
    </row>
    <row r="50" spans="1:6" ht="8.25" customHeight="1" x14ac:dyDescent="0.25">
      <c r="A50" s="143"/>
      <c r="B50" s="124"/>
      <c r="C50" s="413"/>
      <c r="D50" s="402"/>
      <c r="E50" s="107"/>
      <c r="F50" s="154"/>
    </row>
    <row r="51" spans="1:6" ht="15.65" customHeight="1" x14ac:dyDescent="0.25">
      <c r="A51" s="141" t="s">
        <v>187</v>
      </c>
      <c r="B51" s="125"/>
      <c r="C51" s="436" t="str">
        <f>Leistungskennzahlen!C12</f>
        <v/>
      </c>
      <c r="D51" s="434"/>
      <c r="E51" s="437"/>
      <c r="F51" s="176"/>
    </row>
    <row r="52" spans="1:6" ht="15.65" customHeight="1" x14ac:dyDescent="0.25">
      <c r="A52" s="142" t="s">
        <v>248</v>
      </c>
      <c r="B52" s="128"/>
      <c r="C52" s="455" t="str">
        <f>Leistungskennzahlen!C13</f>
        <v/>
      </c>
      <c r="D52" s="447"/>
      <c r="E52" s="456"/>
      <c r="F52" s="457"/>
    </row>
    <row r="53" spans="1:6" ht="15.65" customHeight="1" x14ac:dyDescent="0.25">
      <c r="A53" s="159"/>
      <c r="B53" s="427"/>
      <c r="C53" s="428"/>
      <c r="D53" s="428"/>
      <c r="E53" s="428"/>
      <c r="F53" s="429"/>
    </row>
    <row r="54" spans="1:6" ht="15.65" customHeight="1" x14ac:dyDescent="0.25">
      <c r="A54" s="78"/>
      <c r="C54" s="402"/>
      <c r="D54" s="404"/>
      <c r="E54" s="413"/>
      <c r="F54" s="413"/>
    </row>
    <row r="55" spans="1:6" ht="15.65" customHeight="1" x14ac:dyDescent="0.25">
      <c r="A55" s="78"/>
      <c r="C55" s="405"/>
      <c r="D55" s="402"/>
      <c r="E55" s="413"/>
      <c r="F55" s="413"/>
    </row>
    <row r="56" spans="1:6" ht="15.65" customHeight="1" x14ac:dyDescent="0.25">
      <c r="A56" s="406"/>
      <c r="B56" s="78"/>
      <c r="C56" s="79"/>
      <c r="D56" s="88"/>
      <c r="E56" s="82"/>
      <c r="F56" s="74"/>
    </row>
    <row r="57" spans="1:6" ht="15.65" customHeight="1" x14ac:dyDescent="0.25">
      <c r="A57" s="78"/>
      <c r="B57" s="78"/>
      <c r="C57" s="407"/>
      <c r="D57" s="407"/>
      <c r="E57" s="408"/>
      <c r="F57" s="408"/>
    </row>
    <row r="58" spans="1:6" ht="15.65" customHeight="1" x14ac:dyDescent="0.25">
      <c r="A58" s="78"/>
      <c r="B58" s="78"/>
      <c r="C58" s="409"/>
      <c r="D58" s="409"/>
      <c r="E58" s="410"/>
      <c r="F58" s="409"/>
    </row>
    <row r="59" spans="1:6" ht="15.65" customHeight="1" x14ac:dyDescent="0.25">
      <c r="A59" s="79"/>
      <c r="B59" s="79"/>
      <c r="C59" s="79"/>
      <c r="D59" s="79"/>
      <c r="E59" s="79"/>
      <c r="F59" s="79"/>
    </row>
    <row r="60" spans="1:6" ht="15.65" customHeight="1" x14ac:dyDescent="0.25">
      <c r="A60" s="411"/>
      <c r="B60" s="79"/>
      <c r="C60" s="79"/>
      <c r="D60" s="79"/>
      <c r="E60" s="79"/>
      <c r="F60" s="79"/>
    </row>
    <row r="61" spans="1:6" ht="15.65" customHeight="1" x14ac:dyDescent="0.25">
      <c r="A61" s="79"/>
      <c r="B61" s="79"/>
      <c r="C61" s="79"/>
      <c r="D61" s="403"/>
      <c r="E61" s="89"/>
      <c r="F61" s="79"/>
    </row>
    <row r="62" spans="1:6" ht="15.65" customHeight="1" x14ac:dyDescent="0.25">
      <c r="A62" s="412"/>
      <c r="B62" s="412"/>
      <c r="C62" s="412"/>
      <c r="D62" s="79"/>
      <c r="E62" s="79"/>
      <c r="F62" s="79"/>
    </row>
    <row r="63" spans="1:6" ht="15.65" customHeight="1" x14ac:dyDescent="0.25">
      <c r="A63" s="412"/>
      <c r="B63" s="412"/>
      <c r="C63" s="412"/>
      <c r="D63" s="79"/>
      <c r="E63" s="79"/>
      <c r="F63" s="79"/>
    </row>
    <row r="64" spans="1:6" ht="15.65" customHeight="1" x14ac:dyDescent="0.25">
      <c r="A64" s="79"/>
      <c r="B64" s="79"/>
      <c r="C64" s="79"/>
      <c r="D64" s="79"/>
      <c r="E64" s="79"/>
      <c r="F64" s="79"/>
    </row>
    <row r="65" ht="15.65" customHeight="1" x14ac:dyDescent="0.25"/>
    <row r="66" ht="15.65" customHeight="1" x14ac:dyDescent="0.25"/>
  </sheetData>
  <sheetProtection sheet="1" selectLockedCells="1"/>
  <mergeCells count="18">
    <mergeCell ref="E38:F38"/>
    <mergeCell ref="A15:F16"/>
    <mergeCell ref="D11:D12"/>
    <mergeCell ref="E11:F12"/>
    <mergeCell ref="A12:C12"/>
    <mergeCell ref="E20:F20"/>
    <mergeCell ref="L11:M11"/>
    <mergeCell ref="E7:F7"/>
    <mergeCell ref="E6:F6"/>
    <mergeCell ref="B11:C11"/>
    <mergeCell ref="B10:C10"/>
    <mergeCell ref="B9:C9"/>
    <mergeCell ref="B8:C8"/>
    <mergeCell ref="B7:C7"/>
    <mergeCell ref="B6:C6"/>
    <mergeCell ref="E8:F8"/>
    <mergeCell ref="E10:F10"/>
    <mergeCell ref="E9:F9"/>
  </mergeCells>
  <conditionalFormatting sqref="B7:B11">
    <cfRule type="expression" dxfId="3" priority="2">
      <formula>B7=0</formula>
    </cfRule>
  </conditionalFormatting>
  <conditionalFormatting sqref="D27:F27 D45:F45">
    <cfRule type="expression" dxfId="2" priority="4">
      <formula>$C27&gt;5</formula>
    </cfRule>
  </conditionalFormatting>
  <conditionalFormatting sqref="E7:E10">
    <cfRule type="expression" dxfId="1" priority="3">
      <formula>E7=0</formula>
    </cfRule>
  </conditionalFormatting>
  <conditionalFormatting sqref="L11">
    <cfRule type="expression" dxfId="0" priority="1">
      <formula>L11=0</formula>
    </cfRule>
  </conditionalFormatting>
  <printOptions horizontalCentered="1" verticalCentered="1"/>
  <pageMargins left="0.70866141732283461" right="0.70866141732283461" top="0.78740157480314965" bottom="0.78740157480314965" header="0.31496062992125984" footer="0.31496062992125984"/>
  <pageSetup paperSize="9" scale="59" orientation="portrait" r:id="rId1"/>
  <headerFooter alignWithMargins="0">
    <oddHeader>&amp;L&amp;"Arial,Fett"&amp;12&amp;G</oddHeader>
    <oddFooter xml:space="preserve">&amp;L&amp;"Arial,Standard"&amp;10&amp;K000000Revision xx.xx.2026
&amp;F, &amp;A&amp;R&amp;"Arial,Standard"&amp;10Druckdatum:  &amp;D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11870-EF4A-4DD3-8D84-730BBBF7FACB}">
  <sheetPr codeName="Tabelle5"/>
  <dimension ref="A1:X12"/>
  <sheetViews>
    <sheetView workbookViewId="0">
      <selection activeCell="E11" sqref="E11:F12"/>
    </sheetView>
  </sheetViews>
  <sheetFormatPr baseColWidth="10" defaultColWidth="11.453125" defaultRowHeight="15.5" x14ac:dyDescent="0.35"/>
  <cols>
    <col min="1" max="2" width="11.453125" style="471"/>
    <col min="3" max="3" width="3.1796875" style="471" customWidth="1"/>
    <col min="4" max="4" width="32" style="471" bestFit="1" customWidth="1"/>
    <col min="5" max="5" width="2" style="471" customWidth="1"/>
    <col min="6" max="6" width="11.453125" style="471"/>
    <col min="7" max="7" width="1.81640625" style="471" customWidth="1"/>
    <col min="8" max="9" width="11.453125" style="471"/>
    <col min="10" max="10" width="14.26953125" style="471" customWidth="1"/>
    <col min="11" max="11" width="1.453125" style="471" customWidth="1"/>
    <col min="12" max="16" width="11.453125" style="471"/>
    <col min="17" max="17" width="1.453125" style="471" customWidth="1"/>
    <col min="18" max="20" width="11.453125" style="471"/>
    <col min="21" max="21" width="1.453125" style="471" customWidth="1"/>
    <col min="22" max="22" width="20.54296875" style="471" bestFit="1" customWidth="1"/>
    <col min="23" max="23" width="1.453125" style="471" customWidth="1"/>
    <col min="24" max="16384" width="11.453125" style="471"/>
  </cols>
  <sheetData>
    <row r="1" spans="1:24" x14ac:dyDescent="0.35">
      <c r="A1" s="469" t="s">
        <v>49</v>
      </c>
      <c r="B1" s="470"/>
      <c r="D1" s="472" t="s">
        <v>52</v>
      </c>
      <c r="F1" s="472" t="s">
        <v>69</v>
      </c>
      <c r="H1" s="469" t="s">
        <v>115</v>
      </c>
      <c r="I1" s="473"/>
      <c r="J1" s="470"/>
      <c r="L1" s="469" t="s">
        <v>83</v>
      </c>
      <c r="M1" s="473"/>
      <c r="N1" s="473"/>
      <c r="O1" s="473"/>
      <c r="P1" s="470"/>
      <c r="R1" s="469" t="s">
        <v>116</v>
      </c>
      <c r="S1" s="473"/>
      <c r="T1" s="470"/>
      <c r="V1" s="472" t="s">
        <v>122</v>
      </c>
      <c r="X1" s="474" t="s">
        <v>226</v>
      </c>
    </row>
    <row r="2" spans="1:24" x14ac:dyDescent="0.35">
      <c r="A2" s="475" t="s">
        <v>50</v>
      </c>
      <c r="B2" s="476"/>
      <c r="D2" s="477" t="s">
        <v>60</v>
      </c>
      <c r="F2" s="477" t="s">
        <v>70</v>
      </c>
      <c r="H2" s="475" t="s">
        <v>232</v>
      </c>
      <c r="J2" s="476"/>
      <c r="L2" s="475" t="s">
        <v>286</v>
      </c>
      <c r="P2" s="476"/>
      <c r="R2" s="475" t="s">
        <v>117</v>
      </c>
      <c r="T2" s="476"/>
      <c r="V2" s="478">
        <v>200</v>
      </c>
      <c r="X2" s="471" t="s">
        <v>227</v>
      </c>
    </row>
    <row r="3" spans="1:24" x14ac:dyDescent="0.35">
      <c r="A3" s="475" t="s">
        <v>51</v>
      </c>
      <c r="B3" s="476"/>
      <c r="D3" s="477" t="s">
        <v>61</v>
      </c>
      <c r="F3" s="477" t="s">
        <v>61</v>
      </c>
      <c r="H3" s="475" t="s">
        <v>79</v>
      </c>
      <c r="J3" s="476"/>
      <c r="L3" s="475" t="s">
        <v>287</v>
      </c>
      <c r="P3" s="476"/>
      <c r="R3" s="475" t="s">
        <v>118</v>
      </c>
      <c r="T3" s="476"/>
      <c r="V3" s="478">
        <v>300</v>
      </c>
      <c r="X3" s="471" t="s">
        <v>228</v>
      </c>
    </row>
    <row r="4" spans="1:24" x14ac:dyDescent="0.35">
      <c r="A4" s="479"/>
      <c r="B4" s="480"/>
      <c r="D4" s="477" t="s">
        <v>62</v>
      </c>
      <c r="F4" s="477" t="s">
        <v>62</v>
      </c>
      <c r="H4" s="475" t="s">
        <v>80</v>
      </c>
      <c r="J4" s="476"/>
      <c r="L4" s="475" t="s">
        <v>288</v>
      </c>
      <c r="P4" s="476"/>
      <c r="R4" s="475" t="s">
        <v>119</v>
      </c>
      <c r="T4" s="476"/>
      <c r="V4" s="478">
        <v>400</v>
      </c>
    </row>
    <row r="5" spans="1:24" x14ac:dyDescent="0.35">
      <c r="D5" s="481"/>
      <c r="F5" s="477" t="s">
        <v>71</v>
      </c>
      <c r="J5" s="476"/>
      <c r="L5" s="475" t="s">
        <v>289</v>
      </c>
      <c r="P5" s="476"/>
      <c r="R5" s="475" t="s">
        <v>120</v>
      </c>
      <c r="T5" s="476"/>
      <c r="V5" s="478">
        <v>500</v>
      </c>
    </row>
    <row r="6" spans="1:24" x14ac:dyDescent="0.35">
      <c r="A6" s="469" t="s">
        <v>127</v>
      </c>
      <c r="B6" s="470"/>
      <c r="F6" s="481"/>
      <c r="H6" s="475"/>
      <c r="J6" s="476"/>
      <c r="L6" s="479"/>
      <c r="M6" s="482"/>
      <c r="N6" s="482"/>
      <c r="O6" s="482"/>
      <c r="P6" s="480"/>
      <c r="R6" s="475" t="s">
        <v>121</v>
      </c>
      <c r="T6" s="476"/>
      <c r="V6" s="478">
        <v>600</v>
      </c>
    </row>
    <row r="7" spans="1:24" x14ac:dyDescent="0.35">
      <c r="A7" s="475" t="s">
        <v>128</v>
      </c>
      <c r="B7" s="476"/>
      <c r="H7" s="479"/>
      <c r="I7" s="482"/>
      <c r="J7" s="480"/>
      <c r="R7" s="479"/>
      <c r="S7" s="482"/>
      <c r="T7" s="480"/>
      <c r="V7" s="478">
        <v>800</v>
      </c>
    </row>
    <row r="8" spans="1:24" x14ac:dyDescent="0.35">
      <c r="A8" s="475" t="s">
        <v>129</v>
      </c>
      <c r="B8" s="476"/>
      <c r="V8" s="481"/>
    </row>
    <row r="9" spans="1:24" x14ac:dyDescent="0.35">
      <c r="A9" s="479"/>
      <c r="B9" s="480"/>
      <c r="H9" s="483" t="s">
        <v>231</v>
      </c>
    </row>
    <row r="10" spans="1:24" x14ac:dyDescent="0.35">
      <c r="H10" s="477" t="s">
        <v>81</v>
      </c>
    </row>
    <row r="11" spans="1:24" x14ac:dyDescent="0.35">
      <c r="H11" s="477"/>
    </row>
    <row r="12" spans="1:24" x14ac:dyDescent="0.35">
      <c r="H12" s="481"/>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6B01E-A225-4A7E-93E5-D9013C7F5291}">
  <sheetPr codeName="Tabelle6"/>
  <dimension ref="A1:G56"/>
  <sheetViews>
    <sheetView topLeftCell="A23" workbookViewId="0">
      <selection activeCell="E11" sqref="E11:F12"/>
    </sheetView>
  </sheetViews>
  <sheetFormatPr baseColWidth="10" defaultColWidth="11.453125" defaultRowHeight="15.5" x14ac:dyDescent="0.35"/>
  <cols>
    <col min="1" max="1" width="15.90625" style="471" customWidth="1"/>
    <col min="2" max="16384" width="11.453125" style="471"/>
  </cols>
  <sheetData>
    <row r="1" spans="1:2" x14ac:dyDescent="0.35">
      <c r="A1" s="474" t="s">
        <v>64</v>
      </c>
    </row>
    <row r="2" spans="1:2" x14ac:dyDescent="0.35">
      <c r="A2" s="471">
        <v>0</v>
      </c>
      <c r="B2" s="471" t="s">
        <v>68</v>
      </c>
    </row>
    <row r="3" spans="1:2" x14ac:dyDescent="0.35">
      <c r="A3" s="471">
        <v>41</v>
      </c>
      <c r="B3" s="471" t="s">
        <v>68</v>
      </c>
    </row>
    <row r="4" spans="1:2" x14ac:dyDescent="0.35">
      <c r="A4" s="471">
        <v>75</v>
      </c>
      <c r="B4" s="471" t="s">
        <v>67</v>
      </c>
    </row>
    <row r="5" spans="1:2" x14ac:dyDescent="0.35">
      <c r="A5" s="471">
        <v>179</v>
      </c>
      <c r="B5" s="471" t="s">
        <v>66</v>
      </c>
    </row>
    <row r="6" spans="1:2" x14ac:dyDescent="0.35">
      <c r="A6" s="471">
        <v>262</v>
      </c>
      <c r="B6" s="471" t="s">
        <v>65</v>
      </c>
    </row>
    <row r="7" spans="1:2" x14ac:dyDescent="0.35">
      <c r="A7" s="471">
        <v>501</v>
      </c>
      <c r="B7" s="471" t="s">
        <v>297</v>
      </c>
    </row>
    <row r="8" spans="1:2" x14ac:dyDescent="0.35">
      <c r="A8" s="471">
        <v>1000</v>
      </c>
      <c r="B8" s="471" t="s">
        <v>298</v>
      </c>
    </row>
    <row r="10" spans="1:2" x14ac:dyDescent="0.35">
      <c r="A10" s="474" t="s">
        <v>234</v>
      </c>
    </row>
    <row r="11" spans="1:2" x14ac:dyDescent="0.35">
      <c r="A11" s="471">
        <v>1</v>
      </c>
      <c r="B11" s="471" t="s">
        <v>233</v>
      </c>
    </row>
    <row r="12" spans="1:2" x14ac:dyDescent="0.35">
      <c r="A12" s="471">
        <v>2</v>
      </c>
      <c r="B12" s="471" t="s">
        <v>82</v>
      </c>
    </row>
    <row r="14" spans="1:2" x14ac:dyDescent="0.35">
      <c r="A14" s="474" t="s">
        <v>106</v>
      </c>
    </row>
    <row r="15" spans="1:2" x14ac:dyDescent="0.35">
      <c r="A15" s="471" t="s">
        <v>108</v>
      </c>
      <c r="B15" s="471" t="s">
        <v>110</v>
      </c>
    </row>
    <row r="16" spans="1:2" x14ac:dyDescent="0.35">
      <c r="A16" s="471" t="s">
        <v>109</v>
      </c>
      <c r="B16" s="471" t="s">
        <v>107</v>
      </c>
    </row>
    <row r="18" spans="1:5" x14ac:dyDescent="0.35">
      <c r="A18" s="474" t="s">
        <v>237</v>
      </c>
    </row>
    <row r="19" spans="1:5" ht="18.5" x14ac:dyDescent="0.35">
      <c r="A19" s="471">
        <v>1</v>
      </c>
      <c r="B19" s="471" t="s">
        <v>276</v>
      </c>
      <c r="E19" s="471">
        <v>200</v>
      </c>
    </row>
    <row r="20" spans="1:5" ht="18.5" x14ac:dyDescent="0.35">
      <c r="A20" s="471">
        <v>2</v>
      </c>
      <c r="B20" s="471" t="s">
        <v>277</v>
      </c>
      <c r="E20" s="471">
        <v>300</v>
      </c>
    </row>
    <row r="21" spans="1:5" ht="18.5" x14ac:dyDescent="0.35">
      <c r="A21" s="471">
        <v>3</v>
      </c>
      <c r="B21" s="471" t="s">
        <v>278</v>
      </c>
      <c r="E21" s="471">
        <v>400</v>
      </c>
    </row>
    <row r="22" spans="1:5" ht="18.5" x14ac:dyDescent="0.35">
      <c r="A22" s="471">
        <v>4</v>
      </c>
      <c r="B22" s="471" t="s">
        <v>279</v>
      </c>
      <c r="E22" s="471">
        <v>500</v>
      </c>
    </row>
    <row r="23" spans="1:5" ht="18.5" x14ac:dyDescent="0.35">
      <c r="A23" s="471">
        <v>5</v>
      </c>
      <c r="B23" s="471" t="s">
        <v>280</v>
      </c>
      <c r="E23" s="471">
        <v>600</v>
      </c>
    </row>
    <row r="24" spans="1:5" ht="18.5" x14ac:dyDescent="0.35">
      <c r="A24" s="471">
        <v>6</v>
      </c>
      <c r="B24" s="471" t="s">
        <v>281</v>
      </c>
      <c r="E24" s="471">
        <v>800</v>
      </c>
    </row>
    <row r="26" spans="1:5" x14ac:dyDescent="0.35">
      <c r="A26" s="474" t="s">
        <v>126</v>
      </c>
    </row>
    <row r="27" spans="1:5" x14ac:dyDescent="0.35">
      <c r="A27" s="471">
        <v>1</v>
      </c>
      <c r="B27" s="471" t="s">
        <v>130</v>
      </c>
    </row>
    <row r="28" spans="1:5" x14ac:dyDescent="0.35">
      <c r="A28" s="471">
        <v>2</v>
      </c>
      <c r="B28" s="484" t="s">
        <v>32</v>
      </c>
    </row>
    <row r="30" spans="1:5" x14ac:dyDescent="0.35">
      <c r="A30" s="474" t="s">
        <v>226</v>
      </c>
    </row>
    <row r="31" spans="1:5" x14ac:dyDescent="0.35">
      <c r="A31" s="471">
        <v>1</v>
      </c>
      <c r="B31" s="471">
        <v>15.9</v>
      </c>
      <c r="C31" s="471">
        <v>6.2899999999999998E-2</v>
      </c>
    </row>
    <row r="32" spans="1:5" x14ac:dyDescent="0.35">
      <c r="A32" s="471">
        <v>2</v>
      </c>
      <c r="B32" s="471">
        <v>13.85</v>
      </c>
      <c r="C32" s="471">
        <v>7.22E-2</v>
      </c>
    </row>
    <row r="34" spans="1:7" x14ac:dyDescent="0.35">
      <c r="A34" s="474" t="s">
        <v>83</v>
      </c>
    </row>
    <row r="35" spans="1:7" x14ac:dyDescent="0.35">
      <c r="A35" s="471">
        <v>1</v>
      </c>
      <c r="B35" s="475" t="s">
        <v>282</v>
      </c>
      <c r="F35" s="475" t="s">
        <v>290</v>
      </c>
    </row>
    <row r="36" spans="1:7" x14ac:dyDescent="0.35">
      <c r="A36" s="471">
        <v>2</v>
      </c>
      <c r="B36" s="475" t="s">
        <v>283</v>
      </c>
      <c r="F36" s="475" t="s">
        <v>291</v>
      </c>
    </row>
    <row r="37" spans="1:7" x14ac:dyDescent="0.35">
      <c r="A37" s="471">
        <v>3</v>
      </c>
      <c r="B37" s="475" t="s">
        <v>284</v>
      </c>
      <c r="F37" s="475" t="s">
        <v>292</v>
      </c>
    </row>
    <row r="38" spans="1:7" x14ac:dyDescent="0.35">
      <c r="A38" s="471">
        <v>4</v>
      </c>
      <c r="B38" s="475" t="s">
        <v>285</v>
      </c>
      <c r="F38" s="475" t="s">
        <v>293</v>
      </c>
    </row>
    <row r="40" spans="1:7" x14ac:dyDescent="0.35">
      <c r="A40" s="474" t="s">
        <v>299</v>
      </c>
    </row>
    <row r="42" spans="1:7" x14ac:dyDescent="0.35">
      <c r="A42" s="471" t="s">
        <v>314</v>
      </c>
      <c r="B42" s="471" t="s">
        <v>315</v>
      </c>
      <c r="C42" s="471" t="s">
        <v>316</v>
      </c>
    </row>
    <row r="43" spans="1:7" ht="25" x14ac:dyDescent="0.35">
      <c r="A43" s="493">
        <v>180</v>
      </c>
      <c r="B43" s="494">
        <v>0.4</v>
      </c>
      <c r="C43" s="495" t="s">
        <v>300</v>
      </c>
      <c r="D43" s="497"/>
      <c r="E43" s="498"/>
      <c r="F43" s="499"/>
      <c r="G43" s="499"/>
    </row>
    <row r="44" spans="1:7" ht="25" x14ac:dyDescent="0.35">
      <c r="A44" s="493">
        <v>400</v>
      </c>
      <c r="B44" s="494">
        <v>1</v>
      </c>
      <c r="C44" s="496" t="s">
        <v>301</v>
      </c>
      <c r="D44" s="497"/>
      <c r="E44" s="498"/>
      <c r="F44" s="499"/>
      <c r="G44" s="499"/>
    </row>
    <row r="45" spans="1:7" ht="25" x14ac:dyDescent="0.35">
      <c r="A45" s="493">
        <v>900</v>
      </c>
      <c r="B45" s="494">
        <v>1.6</v>
      </c>
      <c r="C45" s="495" t="s">
        <v>302</v>
      </c>
      <c r="D45" s="497"/>
      <c r="E45" s="498"/>
      <c r="F45" s="499"/>
      <c r="G45" s="499"/>
    </row>
    <row r="46" spans="1:7" ht="25" x14ac:dyDescent="0.35">
      <c r="A46" s="493">
        <v>1600</v>
      </c>
      <c r="B46" s="494">
        <v>2.5</v>
      </c>
      <c r="C46" s="496" t="s">
        <v>303</v>
      </c>
      <c r="D46" s="497"/>
      <c r="E46" s="498"/>
      <c r="F46" s="499"/>
      <c r="G46" s="499"/>
    </row>
    <row r="47" spans="1:7" ht="25" x14ac:dyDescent="0.35">
      <c r="A47" s="493">
        <v>2400</v>
      </c>
      <c r="B47" s="494">
        <v>4</v>
      </c>
      <c r="C47" s="495" t="s">
        <v>304</v>
      </c>
      <c r="D47" s="497"/>
      <c r="E47" s="498"/>
      <c r="F47" s="499"/>
      <c r="G47" s="499"/>
    </row>
    <row r="48" spans="1:7" ht="25" x14ac:dyDescent="0.35">
      <c r="A48" s="493">
        <v>3500</v>
      </c>
      <c r="B48" s="494">
        <v>6.3</v>
      </c>
      <c r="C48" s="496" t="s">
        <v>305</v>
      </c>
      <c r="D48" s="497"/>
      <c r="E48" s="498"/>
      <c r="F48" s="499"/>
      <c r="G48" s="499"/>
    </row>
    <row r="49" spans="1:7" ht="25" x14ac:dyDescent="0.35">
      <c r="A49" s="493">
        <v>4500</v>
      </c>
      <c r="B49" s="494">
        <v>8</v>
      </c>
      <c r="C49" s="495" t="s">
        <v>306</v>
      </c>
      <c r="D49" s="497"/>
      <c r="E49" s="498"/>
      <c r="F49" s="499"/>
      <c r="G49" s="499"/>
    </row>
    <row r="50" spans="1:7" ht="25" x14ac:dyDescent="0.35">
      <c r="A50" s="493">
        <v>10000</v>
      </c>
      <c r="B50" s="494">
        <v>12.5</v>
      </c>
      <c r="C50" s="496" t="s">
        <v>307</v>
      </c>
      <c r="D50" s="497"/>
      <c r="E50" s="498"/>
      <c r="F50" s="499"/>
      <c r="G50" s="499"/>
    </row>
    <row r="51" spans="1:7" ht="25" x14ac:dyDescent="0.35">
      <c r="A51" s="493">
        <v>12000</v>
      </c>
      <c r="B51" s="494">
        <v>20</v>
      </c>
      <c r="C51" s="496" t="s">
        <v>308</v>
      </c>
      <c r="D51" s="497"/>
      <c r="E51" s="498"/>
      <c r="F51" s="499"/>
      <c r="G51" s="499"/>
    </row>
    <row r="52" spans="1:7" ht="25" x14ac:dyDescent="0.35">
      <c r="A52" s="493">
        <v>14000</v>
      </c>
      <c r="B52" s="494">
        <v>25</v>
      </c>
      <c r="C52" s="496" t="s">
        <v>309</v>
      </c>
      <c r="D52" s="497"/>
      <c r="E52" s="498"/>
      <c r="F52" s="499"/>
      <c r="G52" s="499"/>
    </row>
    <row r="53" spans="1:7" ht="25" x14ac:dyDescent="0.35">
      <c r="A53" s="493">
        <v>42000</v>
      </c>
      <c r="B53" s="494">
        <v>60</v>
      </c>
      <c r="C53" s="495" t="s">
        <v>310</v>
      </c>
      <c r="D53" s="497"/>
      <c r="E53" s="498"/>
      <c r="F53" s="499"/>
      <c r="G53" s="499"/>
    </row>
    <row r="54" spans="1:7" ht="25" x14ac:dyDescent="0.35">
      <c r="A54" s="493">
        <v>60000</v>
      </c>
      <c r="B54" s="494">
        <v>80</v>
      </c>
      <c r="C54" s="496" t="s">
        <v>311</v>
      </c>
      <c r="D54" s="497"/>
      <c r="E54" s="498"/>
      <c r="F54" s="499"/>
      <c r="G54" s="499"/>
    </row>
    <row r="55" spans="1:7" ht="25" x14ac:dyDescent="0.35">
      <c r="A55" s="493">
        <v>95000</v>
      </c>
      <c r="B55" s="494">
        <v>160</v>
      </c>
      <c r="C55" s="496" t="s">
        <v>312</v>
      </c>
      <c r="D55" s="497"/>
      <c r="E55" s="498"/>
      <c r="F55" s="499"/>
      <c r="G55" s="499"/>
    </row>
    <row r="56" spans="1:7" ht="25" x14ac:dyDescent="0.35">
      <c r="A56" s="493">
        <v>150000</v>
      </c>
      <c r="B56" s="494">
        <v>250</v>
      </c>
      <c r="C56" s="496" t="s">
        <v>313</v>
      </c>
      <c r="D56" s="497"/>
      <c r="E56" s="498"/>
      <c r="F56" s="499"/>
      <c r="G56" s="499"/>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3</vt:i4>
      </vt:variant>
    </vt:vector>
  </HeadingPairs>
  <TitlesOfParts>
    <vt:vector size="10" baseType="lpstr">
      <vt:lpstr>Eingaben</vt:lpstr>
      <vt:lpstr>Leistungskennzahlen</vt:lpstr>
      <vt:lpstr>Datenblatt 1</vt:lpstr>
      <vt:lpstr>Datenblatt 2</vt:lpstr>
      <vt:lpstr>Dimensionsierungsvorgaben WT</vt:lpstr>
      <vt:lpstr>Dropdowns</vt:lpstr>
      <vt:lpstr>Hilfstabellen</vt:lpstr>
      <vt:lpstr>'Datenblatt 1'!Druckbereich</vt:lpstr>
      <vt:lpstr>'Datenblatt 2'!Druckbereich</vt:lpstr>
      <vt:lpstr>'Dimensionsierungsvorgaben WT'!Druckbereich</vt:lpstr>
    </vt:vector>
  </TitlesOfParts>
  <Company>AWIAG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SCHÜRCH Remo</dc:creator>
  <cp:lastModifiedBy>Remo Schürch</cp:lastModifiedBy>
  <cp:lastPrinted>2026-08-21T07:10:36Z</cp:lastPrinted>
  <dcterms:created xsi:type="dcterms:W3CDTF">2025-11-14T13:32:50Z</dcterms:created>
  <dcterms:modified xsi:type="dcterms:W3CDTF">2026-08-21T07:11:18Z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4a238cc-6af3-4341-9d32-201b7e04331f_Enabled">
    <vt:lpwstr>true</vt:lpwstr>
  </property>
  <property fmtid="{D5CDD505-2E9C-101B-9397-08002B2CF9AE}" pid="3" name="MSIP_Label_64a238cc-6af3-4341-9d32-201b7e04331f_SetDate">
    <vt:lpwstr>2025-11-14T13:33:31Z</vt:lpwstr>
  </property>
  <property fmtid="{D5CDD505-2E9C-101B-9397-08002B2CF9AE}" pid="4" name="MSIP_Label_64a238cc-6af3-4341-9d32-201b7e04331f_Method">
    <vt:lpwstr>Standard</vt:lpwstr>
  </property>
  <property fmtid="{D5CDD505-2E9C-101B-9397-08002B2CF9AE}" pid="5" name="MSIP_Label_64a238cc-6af3-4341-9d32-201b7e04331f_Name">
    <vt:lpwstr>Internal</vt:lpwstr>
  </property>
  <property fmtid="{D5CDD505-2E9C-101B-9397-08002B2CF9AE}" pid="6" name="MSIP_Label_64a238cc-6af3-4341-9d32-201b7e04331f_SiteId">
    <vt:lpwstr>09ebfde1-6505-4c31-942f-18875ff0189d</vt:lpwstr>
  </property>
  <property fmtid="{D5CDD505-2E9C-101B-9397-08002B2CF9AE}" pid="7" name="MSIP_Label_64a238cc-6af3-4341-9d32-201b7e04331f_ActionId">
    <vt:lpwstr>da372bd3-6c0d-4fe0-a791-cf14a049bea0</vt:lpwstr>
  </property>
  <property fmtid="{D5CDD505-2E9C-101B-9397-08002B2CF9AE}" pid="8" name="MSIP_Label_64a238cc-6af3-4341-9d32-201b7e04331f_ContentBits">
    <vt:lpwstr>0</vt:lpwstr>
  </property>
  <property fmtid="{D5CDD505-2E9C-101B-9397-08002B2CF9AE}" pid="9" name="MSIP_Label_64a238cc-6af3-4341-9d32-201b7e04331f_Tag">
    <vt:lpwstr>10, 3, 0, 1</vt:lpwstr>
  </property>
</Properties>
</file>